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Pohjola-Norden\Kokoukset\Vuosikokous 2026\"/>
    </mc:Choice>
  </mc:AlternateContent>
  <xr:revisionPtr revIDLastSave="0" documentId="13_ncr:1_{653DCD33-8A96-458E-9647-E8F34C7C155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udjetti 2021" sheetId="1" r:id="rId1"/>
    <sheet name="Taul1" sheetId="2" r:id="rId2"/>
  </sheets>
  <definedNames>
    <definedName name="_xlnm.Print_Area" localSheetId="0">'Budjetti 2021'!$A$1:$P$43</definedName>
  </definedNames>
  <calcPr calcId="191029"/>
</workbook>
</file>

<file path=xl/calcChain.xml><?xml version="1.0" encoding="utf-8"?>
<calcChain xmlns="http://schemas.openxmlformats.org/spreadsheetml/2006/main">
  <c r="E50" i="1" l="1"/>
  <c r="M10" i="1"/>
  <c r="E39" i="1"/>
  <c r="G19" i="1"/>
  <c r="N10" i="1"/>
  <c r="N20" i="1"/>
  <c r="M20" i="1"/>
  <c r="L20" i="1"/>
  <c r="L34" i="1" s="1"/>
  <c r="L10" i="1"/>
  <c r="L12" i="1" s="1"/>
  <c r="J33" i="1"/>
  <c r="J20" i="1"/>
  <c r="J32" i="1"/>
  <c r="J19" i="1"/>
  <c r="J18" i="1"/>
  <c r="J11" i="1"/>
  <c r="J10" i="1"/>
  <c r="L36" i="1" l="1"/>
  <c r="L43" i="1" s="1"/>
  <c r="J46" i="1"/>
  <c r="H29" i="1"/>
  <c r="F29" i="1"/>
  <c r="F34" i="1"/>
  <c r="N12" i="1" l="1"/>
  <c r="N34" i="1"/>
  <c r="M47" i="1"/>
  <c r="I48" i="1"/>
  <c r="J47" i="1"/>
  <c r="I10" i="1"/>
  <c r="M46" i="1"/>
  <c r="M48" i="1" s="1"/>
  <c r="K48" i="1"/>
  <c r="E16" i="1"/>
  <c r="N36" i="1" l="1"/>
  <c r="N43" i="1" s="1"/>
  <c r="J48" i="1"/>
  <c r="E21" i="1"/>
  <c r="E23" i="1"/>
  <c r="E11" i="1"/>
  <c r="E19" i="1"/>
  <c r="I34" i="1"/>
  <c r="H34" i="1"/>
  <c r="H12" i="1"/>
  <c r="E33" i="1"/>
  <c r="E32" i="1"/>
  <c r="E31" i="1"/>
  <c r="E30" i="1"/>
  <c r="E29" i="1"/>
  <c r="E28" i="1"/>
  <c r="E27" i="1"/>
  <c r="E26" i="1"/>
  <c r="E25" i="1"/>
  <c r="E24" i="1"/>
  <c r="E22" i="1"/>
  <c r="E17" i="1"/>
  <c r="P18" i="1"/>
  <c r="O20" i="1"/>
  <c r="O34" i="1" s="1"/>
  <c r="F12" i="1"/>
  <c r="E18" i="1" l="1"/>
  <c r="H36" i="1"/>
  <c r="H43" i="1" s="1"/>
  <c r="F36" i="1"/>
  <c r="E10" i="1"/>
  <c r="E20" i="1"/>
  <c r="O36" i="1"/>
  <c r="O43" i="1" s="1"/>
  <c r="E47" i="1" s="1"/>
  <c r="K34" i="1"/>
  <c r="E53" i="1" s="1"/>
  <c r="J12" i="1"/>
  <c r="I12" i="1"/>
  <c r="M12" i="1"/>
  <c r="M34" i="1"/>
  <c r="K12" i="1"/>
  <c r="J34" i="1"/>
  <c r="M36" i="1" l="1"/>
  <c r="M43" i="1" s="1"/>
  <c r="K36" i="1"/>
  <c r="K43" i="1" s="1"/>
  <c r="F43" i="1"/>
  <c r="J36" i="1"/>
  <c r="J43" i="1" s="1"/>
  <c r="P34" i="1" l="1"/>
  <c r="G34" i="1"/>
  <c r="E46" i="1" s="1"/>
  <c r="G12" i="1"/>
  <c r="G36" i="1" l="1"/>
  <c r="G43" i="1" s="1"/>
  <c r="I36" i="1"/>
  <c r="I43" i="1" s="1"/>
  <c r="E34" i="1"/>
  <c r="E12" i="1"/>
  <c r="E36" i="1" l="1"/>
  <c r="E43" i="1" s="1"/>
  <c r="P12" i="1"/>
  <c r="P36" i="1" s="1"/>
  <c r="P43" i="1" s="1"/>
  <c r="E48" i="1" s="1"/>
  <c r="E49" i="1" s="1"/>
  <c r="E51" i="1" s="1"/>
  <c r="E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Antti</author>
  </authors>
  <commentList>
    <comment ref="I4" authorId="0" shapeId="0" xr:uid="{9FAA10C5-7680-40EB-81FD-AE9283BFCDED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Pohjolan päivä, PM-kirjallisuusvko, Lucia. Liiton tuki 3*100e, kuluja vain Luciassa</t>
        </r>
      </text>
    </comment>
    <comment ref="N4" authorId="0" shapeId="0" xr:uid="{0B753C95-A7F6-420C-B631-803E0CDDF194}">
      <text>
        <r>
          <rPr>
            <b/>
            <sz val="9"/>
            <color indexed="81"/>
            <rFont val="Tahoma"/>
            <family val="2"/>
          </rPr>
          <t>Kirjallisuusviikon luento</t>
        </r>
      </text>
    </comment>
    <comment ref="P4" authorId="0" shapeId="0" xr:uid="{175A3FFE-1416-44CC-A237-33A8A561D8C8}">
      <text>
        <r>
          <rPr>
            <b/>
            <sz val="9"/>
            <color indexed="81"/>
            <rFont val="Tahoma"/>
            <family val="2"/>
          </rPr>
          <t>Kirjallisuusviikon luento</t>
        </r>
      </text>
    </comment>
    <comment ref="J5" authorId="0" shapeId="0" xr:uid="{64CF6355-3E07-4119-9023-94E4A0A8D864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Vuorelalle osallistumismaksu ja Vuorela hoitaa kulut, meille proviikkaa</t>
        </r>
      </text>
    </comment>
    <comment ref="I10" authorId="0" shapeId="0" xr:uid="{E22334E9-CD14-4033-AD5D-8CB64CF2F1EC}">
      <text>
        <r>
          <rPr>
            <b/>
            <sz val="9"/>
            <color indexed="81"/>
            <rFont val="Tahoma"/>
            <charset val="1"/>
          </rPr>
          <t>Antti:</t>
        </r>
        <r>
          <rPr>
            <sz val="9"/>
            <color indexed="81"/>
            <rFont val="Tahoma"/>
            <charset val="1"/>
          </rPr>
          <t xml:space="preserve">
30 Lucia-ohjelmaa à 10e, smörre 200e
</t>
        </r>
      </text>
    </comment>
    <comment ref="J10" authorId="0" shapeId="0" xr:uid="{547854B4-F157-43C2-99D3-55308FB54975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arvio: 25 lähtijää, á 860e
</t>
        </r>
      </text>
    </comment>
    <comment ref="K10" authorId="0" shapeId="0" xr:uid="{E063FEC2-1BA5-4905-807A-CA132B0D5FCB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Toteutuneet maksut
</t>
        </r>
      </text>
    </comment>
    <comment ref="L10" authorId="0" shapeId="0" xr:uid="{7B232140-9648-4581-829D-A3F6B2F45664}">
      <text>
        <r>
          <rPr>
            <b/>
            <sz val="9"/>
            <color indexed="81"/>
            <rFont val="Tahoma"/>
            <charset val="1"/>
          </rPr>
          <t>Antti:</t>
        </r>
        <r>
          <rPr>
            <sz val="9"/>
            <color indexed="81"/>
            <rFont val="Tahoma"/>
            <charset val="1"/>
          </rPr>
          <t xml:space="preserve">
Oletus: 30*88e jäseniä ja 10*100e ei-jäseniä</t>
        </r>
      </text>
    </comment>
    <comment ref="M10" authorId="0" shapeId="0" xr:uid="{497E175A-5187-4224-AD5C-EF29C3D1B4C7}">
      <text>
        <r>
          <rPr>
            <b/>
            <sz val="9"/>
            <color indexed="81"/>
            <rFont val="Tahoma"/>
            <charset val="1"/>
          </rPr>
          <t>Antti:</t>
        </r>
        <r>
          <rPr>
            <sz val="9"/>
            <color indexed="81"/>
            <rFont val="Tahoma"/>
            <charset val="1"/>
          </rPr>
          <t xml:space="preserve">
Oletus: jäsenet 20 +kuljettaja= 20*130e, ei-jäsenet 3*145e
</t>
        </r>
      </text>
    </comment>
    <comment ref="N10" authorId="0" shapeId="0" xr:uid="{D6DD5016-FB16-47FB-BC92-DA3F2D456C56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jäsen: 40*92e ja ei-jäsen: 10*107 e</t>
        </r>
      </text>
    </comment>
    <comment ref="I11" authorId="0" shapeId="0" xr:uid="{ABE758B5-EDC2-4810-B71D-28F9C7350CB2}">
      <text>
        <r>
          <rPr>
            <b/>
            <sz val="9"/>
            <color indexed="81"/>
            <rFont val="Tahoma"/>
            <charset val="1"/>
          </rPr>
          <t>Antti:</t>
        </r>
        <r>
          <rPr>
            <sz val="9"/>
            <color indexed="81"/>
            <rFont val="Tahoma"/>
            <charset val="1"/>
          </rPr>
          <t xml:space="preserve">
Liiton avustus 4*100e</t>
        </r>
      </text>
    </comment>
    <comment ref="J11" authorId="0" shapeId="0" xr:uid="{CE7E3432-C368-4FCF-9E42-DB944ED3B341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Liiton tuki 600e, muut tuet 2000e
</t>
        </r>
      </text>
    </comment>
    <comment ref="M11" authorId="0" shapeId="0" xr:uid="{9935B942-C207-4357-BB21-3C412AC84028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Liiton tuki</t>
        </r>
      </text>
    </comment>
    <comment ref="P11" authorId="0" shapeId="0" xr:uid="{C2FDFAB6-E6BE-448C-AAE9-5532A7D0EF89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Liitolta 300e
</t>
        </r>
      </text>
    </comment>
    <comment ref="I18" authorId="0" shapeId="0" xr:uid="{EF87E13F-BC4D-4AF6-AE4C-D454EE014F93}">
      <text>
        <r>
          <rPr>
            <b/>
            <sz val="9"/>
            <color indexed="81"/>
            <rFont val="Tahoma"/>
            <charset val="1"/>
          </rPr>
          <t>Antti:</t>
        </r>
        <r>
          <rPr>
            <sz val="9"/>
            <color indexed="81"/>
            <rFont val="Tahoma"/>
            <charset val="1"/>
          </rPr>
          <t xml:space="preserve">
K Canto 250. Lucia, smörre 400
</t>
        </r>
      </text>
    </comment>
    <comment ref="J18" authorId="0" shapeId="0" xr:uid="{0DC2F984-BAE8-4063-95DD-B3C84553AC05}">
      <text>
        <r>
          <rPr>
            <b/>
            <sz val="9"/>
            <color indexed="81"/>
            <rFont val="Tahoma"/>
            <charset val="1"/>
          </rPr>
          <t>Antti:</t>
        </r>
        <r>
          <rPr>
            <sz val="9"/>
            <color indexed="81"/>
            <rFont val="Tahoma"/>
            <charset val="1"/>
          </rPr>
          <t xml:space="preserve">
Kymen matkat 25*569 +50e ja Pertin matka 569e
</t>
        </r>
      </text>
    </comment>
    <comment ref="P18" authorId="0" shapeId="0" xr:uid="{BCC413E2-73C8-41A0-9852-9ADAA6F192B9}">
      <text>
        <r>
          <rPr>
            <b/>
            <sz val="9"/>
            <color indexed="81"/>
            <rFont val="Tahoma"/>
            <charset val="1"/>
          </rPr>
          <t>Antti:</t>
        </r>
        <r>
          <rPr>
            <sz val="9"/>
            <color indexed="81"/>
            <rFont val="Tahoma"/>
            <charset val="1"/>
          </rPr>
          <t xml:space="preserve">
ruokailu 100, lukukeskus/luennoitsija 400e
</t>
        </r>
      </text>
    </comment>
    <comment ref="G19" authorId="0" shapeId="0" xr:uid="{0C80BDF7-4073-4EF0-BD37-E8E5ADFA9FDB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kokousruokailut 2*168e</t>
        </r>
      </text>
    </comment>
    <comment ref="I19" authorId="0" shapeId="0" xr:uid="{A34C9C80-619D-4A83-A718-C4C04D8A0F0A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Fika 150 e
</t>
        </r>
      </text>
    </comment>
    <comment ref="J19" authorId="0" shapeId="0" xr:uid="{B1DE2C74-9B48-44EF-BB4B-5CD8D9F234AC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3 ruokailua matkan aikana á 25e
</t>
        </r>
      </text>
    </comment>
    <comment ref="K19" authorId="0" shapeId="0" xr:uid="{FB568A41-0C1F-4624-B559-18083B4A5469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tarjoilua</t>
        </r>
      </text>
    </comment>
    <comment ref="M19" authorId="0" shapeId="0" xr:uid="{2586B396-140A-4ABD-AD88-38922A6445E0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tarjoilua
</t>
        </r>
      </text>
    </comment>
    <comment ref="J20" authorId="0" shapeId="0" xr:uid="{76118BF2-B365-4209-B5E1-8451D6C12A71}">
      <text>
        <r>
          <rPr>
            <b/>
            <sz val="9"/>
            <color indexed="81"/>
            <rFont val="Tahoma"/>
            <charset val="1"/>
          </rPr>
          <t>Antti:</t>
        </r>
        <r>
          <rPr>
            <sz val="9"/>
            <color indexed="81"/>
            <rFont val="Tahoma"/>
            <charset val="1"/>
          </rPr>
          <t xml:space="preserve">
pääsyliput, museioihin tms. 26*20e
</t>
        </r>
      </text>
    </comment>
    <comment ref="L20" authorId="0" shapeId="0" xr:uid="{6721283D-7C0B-4207-A45F-AB988DEC7E44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40 + 1 kuljettajalle á 52e</t>
        </r>
      </text>
    </comment>
    <comment ref="M20" authorId="0" shapeId="0" xr:uid="{8DAABF6C-0234-4351-A838-8E7817AF2141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27 lippua á 90e (keskim. Hinta)</t>
        </r>
      </text>
    </comment>
    <comment ref="N20" authorId="0" shapeId="0" xr:uid="{96334C05-6AAA-418F-B546-00D72F30F34E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51 lippuaá 62e (peruslipun hinta)
</t>
        </r>
      </text>
    </comment>
    <comment ref="O20" authorId="0" shapeId="0" xr:uid="{91307BF3-0BC2-4505-A547-22003D57F60D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Kolahtaako 15 lippua à 8e
</t>
        </r>
      </text>
    </comment>
    <comment ref="G21" authorId="0" shapeId="0" xr:uid="{D1DD7F71-C81B-4109-96C6-1F43B6244EFB}">
      <text>
        <r>
          <rPr>
            <b/>
            <sz val="9"/>
            <color indexed="81"/>
            <rFont val="Tahoma"/>
            <charset val="1"/>
          </rPr>
          <t>Antti:</t>
        </r>
        <r>
          <rPr>
            <sz val="9"/>
            <color indexed="81"/>
            <rFont val="Tahoma"/>
            <charset val="1"/>
          </rPr>
          <t xml:space="preserve">
oman auton käyttö ja liittokouksen matkakulut 100e</t>
        </r>
      </text>
    </comment>
    <comment ref="J21" authorId="0" shapeId="0" xr:uid="{D5F70744-2E2E-4694-9552-A0501F5E50A0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Laurilan bussi PP. Bvarannut ja ajaa</t>
        </r>
      </text>
    </comment>
    <comment ref="K21" authorId="0" shapeId="0" xr:uid="{E9783B09-5B80-4405-B8E0-4ECDE65C1D5B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Vuorelan bussi
</t>
        </r>
      </text>
    </comment>
    <comment ref="M21" authorId="0" shapeId="0" xr:uid="{A0B0F339-6C74-4ADC-A7BD-75E54E56D6FF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arviohinta 850
</t>
        </r>
      </text>
    </comment>
    <comment ref="N21" authorId="0" shapeId="0" xr:uid="{69D08395-DA6B-490C-80D5-C1D640A98A7A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Bussi, arvio
</t>
        </r>
      </text>
    </comment>
    <comment ref="P21" authorId="0" shapeId="0" xr:uid="{F4F700B9-D05B-43C5-A7F0-22393EB2BB25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Luennoitsijan matkat
</t>
        </r>
      </text>
    </comment>
    <comment ref="G22" authorId="0" shapeId="0" xr:uid="{CE0D490C-6B2C-4ECF-85B0-6EE9DCC310BE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Liitokokous 150e
</t>
        </r>
      </text>
    </comment>
    <comment ref="G23" authorId="0" shapeId="0" xr:uid="{7CCBCC45-BEA8-4DC2-A854-280FB1038FE3}">
      <text>
        <r>
          <rPr>
            <b/>
            <sz val="9"/>
            <color indexed="81"/>
            <rFont val="Tahoma"/>
            <charset val="1"/>
          </rPr>
          <t>Antti:</t>
        </r>
        <r>
          <rPr>
            <sz val="9"/>
            <color indexed="81"/>
            <rFont val="Tahoma"/>
            <charset val="1"/>
          </rPr>
          <t xml:space="preserve">
Viikarin vuosimaksu 100e ja kaappi 50e</t>
        </r>
      </text>
    </comment>
    <comment ref="G25" authorId="0" shapeId="0" xr:uid="{C7837630-F15D-4F80-841C-1F6412A94CB5}">
      <text>
        <r>
          <rPr>
            <b/>
            <sz val="9"/>
            <color indexed="81"/>
            <rFont val="Tahoma"/>
            <charset val="1"/>
          </rPr>
          <t>Antti:</t>
        </r>
        <r>
          <rPr>
            <sz val="9"/>
            <color indexed="81"/>
            <rFont val="Tahoma"/>
            <charset val="1"/>
          </rPr>
          <t xml:space="preserve">
kokouskahvit 5*30
</t>
        </r>
      </text>
    </comment>
    <comment ref="G26" authorId="0" shapeId="0" xr:uid="{A19FF5D8-8831-49F9-BD35-E933885D9D6A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Vuosikokous, Ankkuri, 50e
</t>
        </r>
      </text>
    </comment>
    <comment ref="P26" authorId="0" shapeId="0" xr:uid="{212F6CC8-D32E-4CDA-9969-A764B9971CC5}">
      <text>
        <r>
          <rPr>
            <b/>
            <sz val="9"/>
            <color indexed="81"/>
            <rFont val="Tahoma"/>
            <charset val="1"/>
          </rPr>
          <t>Antti: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7" authorId="0" shapeId="0" xr:uid="{E7BF4F2A-AEF1-4C44-B657-CD631EF13852}">
      <text>
        <r>
          <rPr>
            <b/>
            <sz val="9"/>
            <color indexed="81"/>
            <rFont val="Tahoma"/>
            <charset val="1"/>
          </rPr>
          <t>Antti:</t>
        </r>
        <r>
          <rPr>
            <sz val="9"/>
            <color indexed="81"/>
            <rFont val="Tahoma"/>
            <charset val="1"/>
          </rPr>
          <t xml:space="preserve">
Jo toteutuneen: nitoja 53, Värikasetti 41, tp-kannet 15</t>
        </r>
      </text>
    </comment>
    <comment ref="G30" authorId="0" shapeId="0" xr:uid="{474995C7-C2D5-428D-A393-DF6114DF7529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kokousmonisteet, toimintakertomusta ei paineta</t>
        </r>
      </text>
    </comment>
    <comment ref="I30" authorId="0" shapeId="0" xr:uid="{0A1ED35E-CB32-40D7-88BD-16AB0A5B4694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Lucian ohjelma ja muut
</t>
        </r>
      </text>
    </comment>
    <comment ref="G31" authorId="0" shapeId="0" xr:uid="{F5A84CCE-C978-4B7A-B904-3BDA6D9D7C93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3 lukiota à 60e ja 6 yläkouua à 30e</t>
        </r>
      </text>
    </comment>
    <comment ref="I31" authorId="0" shapeId="0" xr:uid="{1EF53432-8FD4-4790-9FB8-25A229064726}">
      <text>
        <r>
          <rPr>
            <b/>
            <sz val="9"/>
            <color indexed="81"/>
            <rFont val="Tahoma"/>
            <charset val="1"/>
          </rPr>
          <t>Antti:</t>
        </r>
        <r>
          <rPr>
            <sz val="9"/>
            <color indexed="81"/>
            <rFont val="Tahoma"/>
            <charset val="1"/>
          </rPr>
          <t xml:space="preserve">
Lucialle 50e, diakoniatyöhön 350e</t>
        </r>
      </text>
    </comment>
    <comment ref="I32" authorId="0" shapeId="0" xr:uid="{EB826BED-3F17-42BA-82DC-49B823486224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Kukat esiintyjille, kirjailijavieras, Lucia
</t>
        </r>
      </text>
    </comment>
    <comment ref="J32" authorId="0" shapeId="0" xr:uid="{41C6B6B5-EF83-4A8A-8322-8667BC94521A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Lahjat kuljettajalle 100e  ja isännille 150e 
</t>
        </r>
      </text>
    </comment>
    <comment ref="J33" authorId="0" shapeId="0" xr:uid="{6D77695C-F5BC-4F0D-8BBA-940139986611}">
      <text>
        <r>
          <rPr>
            <b/>
            <sz val="9"/>
            <color indexed="81"/>
            <rFont val="Tahoma"/>
            <charset val="1"/>
          </rPr>
          <t>Antti:</t>
        </r>
        <r>
          <rPr>
            <sz val="9"/>
            <color indexed="81"/>
            <rFont val="Tahoma"/>
            <charset val="1"/>
          </rPr>
          <t xml:space="preserve">
Oppaat 440+ matkanjohtaja 300+ muut 1500</t>
        </r>
      </text>
    </comment>
    <comment ref="E39" authorId="0" shapeId="0" xr:uid="{1647A50A-8A93-4B31-927E-E29595D89556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arvio, jäsenet vähenee
</t>
        </r>
      </text>
    </comment>
    <comment ref="G39" authorId="0" shapeId="0" xr:uid="{67277EFB-DA64-4C97-BF5B-ADA7C61A9BA6}">
      <text>
        <r>
          <rPr>
            <b/>
            <sz val="9"/>
            <color indexed="81"/>
            <rFont val="Tahoma"/>
            <family val="2"/>
          </rPr>
          <t>Antti:</t>
        </r>
        <r>
          <rPr>
            <sz val="9"/>
            <color indexed="81"/>
            <rFont val="Tahoma"/>
            <family val="2"/>
          </rPr>
          <t xml:space="preserve">
Jm-palautus, jäsenmäärä vähenee</t>
        </r>
      </text>
    </comment>
  </commentList>
</comments>
</file>

<file path=xl/sharedStrings.xml><?xml version="1.0" encoding="utf-8"?>
<sst xmlns="http://schemas.openxmlformats.org/spreadsheetml/2006/main" count="119" uniqueCount="77">
  <si>
    <t>Kotkan Pohjola-Norden ry</t>
  </si>
  <si>
    <t>0. Yhdistystoiminta</t>
  </si>
  <si>
    <t>2. PM-t-menu</t>
  </si>
  <si>
    <t>5. Y-luennot</t>
  </si>
  <si>
    <t xml:space="preserve">Varsinainen toiminta </t>
  </si>
  <si>
    <t>Tuotot (3xxx)</t>
  </si>
  <si>
    <t>Osallistumismaksut</t>
  </si>
  <si>
    <t>Kohdistetut avustukset</t>
  </si>
  <si>
    <t>Yht. tuotot (3xxx)</t>
  </si>
  <si>
    <t>Kulut (4xxx)</t>
  </si>
  <si>
    <t>Henkilöstökulut</t>
  </si>
  <si>
    <t>Palkkiot (pid.alaiset)</t>
  </si>
  <si>
    <t>Muut kulut</t>
  </si>
  <si>
    <t>Ostetut palvelut</t>
  </si>
  <si>
    <t>Pääsyliput (teatteri yms.)</t>
  </si>
  <si>
    <t>Matkat</t>
  </si>
  <si>
    <t>Kokousmenot</t>
  </si>
  <si>
    <t>Ilmoitusmenot</t>
  </si>
  <si>
    <t>Toimistomenot</t>
  </si>
  <si>
    <t>Pankkikulut</t>
  </si>
  <si>
    <t xml:space="preserve"> Jäsenkirjeet (monistus, postitus)</t>
  </si>
  <si>
    <t>Muu monistaminen</t>
  </si>
  <si>
    <t xml:space="preserve"> Myönnetyt avustukset</t>
  </si>
  <si>
    <t>Muistamiset</t>
  </si>
  <si>
    <t>Muut vähäiset menot</t>
  </si>
  <si>
    <t>Yht. Kulut (4xxx)</t>
  </si>
  <si>
    <t>Yhteensä tuotto-/kulujäämä</t>
  </si>
  <si>
    <t>Varainhankinta</t>
  </si>
  <si>
    <t>Jäsenmaksut (Liiton tilitys)</t>
  </si>
  <si>
    <t>Yleisavustukset (9xxx, ei kohdistettu)</t>
  </si>
  <si>
    <t>Yht. T U L O S</t>
  </si>
  <si>
    <t>Yhdistys Yhteensä</t>
  </si>
  <si>
    <t>4. Jäsenmatka</t>
  </si>
  <si>
    <t>3.5. Kolahtaako</t>
  </si>
  <si>
    <t>Kustannuslisä kiinteille kustannuksille</t>
  </si>
  <si>
    <t>Ruoka ym. Aineksia</t>
  </si>
  <si>
    <t>Osallistuminen tapahtumiin</t>
  </si>
  <si>
    <t>Yöpymiset, hotelli tms.</t>
  </si>
  <si>
    <t>ok</t>
  </si>
  <si>
    <t>Yhdistystoiminnan kulut</t>
  </si>
  <si>
    <t>Tot 2025</t>
  </si>
  <si>
    <t xml:space="preserve"> </t>
  </si>
  <si>
    <t>Tilavuokrat</t>
  </si>
  <si>
    <t>Lucia</t>
  </si>
  <si>
    <t>Fika</t>
  </si>
  <si>
    <t>Smörre</t>
  </si>
  <si>
    <r>
      <t>Talousar</t>
    </r>
    <r>
      <rPr>
        <b/>
        <sz val="14"/>
        <rFont val="Calibri"/>
        <family val="2"/>
        <scheme val="minor"/>
      </rPr>
      <t>vio</t>
    </r>
    <r>
      <rPr>
        <b/>
        <sz val="14"/>
        <color theme="1"/>
        <rFont val="Calibri"/>
        <family val="2"/>
        <scheme val="minor"/>
      </rPr>
      <t xml:space="preserve"> 2025</t>
    </r>
  </si>
  <si>
    <t>Hallitus 3.2.2026</t>
  </si>
  <si>
    <t>TA 2026</t>
  </si>
  <si>
    <t>Tosca</t>
  </si>
  <si>
    <t>Hildur</t>
  </si>
  <si>
    <t>TA 2027</t>
  </si>
  <si>
    <t>Änglagård</t>
  </si>
  <si>
    <t>2. tasavalta</t>
  </si>
  <si>
    <t>tuotot</t>
  </si>
  <si>
    <t>kulut</t>
  </si>
  <si>
    <t>netto</t>
  </si>
  <si>
    <t>TALOUSARVIO 2026/ 29.1.2026</t>
  </si>
  <si>
    <t>Osallistujat:</t>
  </si>
  <si>
    <t>30+10</t>
  </si>
  <si>
    <t>20+3</t>
  </si>
  <si>
    <t>40+10</t>
  </si>
  <si>
    <t>Kolahtaako, kulut</t>
  </si>
  <si>
    <t>Aatteellinen toiminta, ntokulut</t>
  </si>
  <si>
    <t>Katettavat kulut yhteensä</t>
  </si>
  <si>
    <t>Jäsenmaksupalautuksella</t>
  </si>
  <si>
    <t>Katettava teatt.  ym. matkoilla</t>
  </si>
  <si>
    <t>ter</t>
  </si>
  <si>
    <t>Teatterimatkojen kulut yht.</t>
  </si>
  <si>
    <t>lisättävä kuluihin hinnoiteltaessa)</t>
  </si>
  <si>
    <r>
      <t>Yleiskululisä (</t>
    </r>
    <r>
      <rPr>
        <sz val="12"/>
        <color theme="1"/>
        <rFont val="Calibri"/>
        <family val="2"/>
        <scheme val="minor"/>
      </rPr>
      <t xml:space="preserve">tämän verran </t>
    </r>
  </si>
  <si>
    <t>Pm-kirjall.</t>
  </si>
  <si>
    <t>Tässä riski:</t>
  </si>
  <si>
    <t>Saadaanko</t>
  </si>
  <si>
    <t>tukia 2000e</t>
  </si>
  <si>
    <t>TA 2025</t>
  </si>
  <si>
    <t>Talousarvio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</si>
</sst>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gray0625">
        <bgColor theme="7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6">
    <xf numFmtId="0" fontId="0" fillId="0" borderId="0" xfId="0"/>
    <xf numFmtId="0" fontId="18" fillId="0" borderId="0" xfId="0" applyFont="1"/>
    <xf numFmtId="0" fontId="24" fillId="0" borderId="0" xfId="0" applyFont="1"/>
    <xf numFmtId="0" fontId="26" fillId="0" borderId="0" xfId="0" applyFont="1"/>
    <xf numFmtId="0" fontId="27" fillId="0" borderId="0" xfId="0" applyFont="1"/>
    <xf numFmtId="0" fontId="25" fillId="0" borderId="0" xfId="0" applyFont="1"/>
    <xf numFmtId="0" fontId="18" fillId="0" borderId="14" xfId="0" applyFont="1" applyBorder="1"/>
    <xf numFmtId="0" fontId="18" fillId="33" borderId="15" xfId="0" applyFont="1" applyFill="1" applyBorder="1" applyAlignment="1">
      <alignment horizontal="center"/>
    </xf>
    <xf numFmtId="0" fontId="18" fillId="33" borderId="15" xfId="0" applyFont="1" applyFill="1" applyBorder="1" applyAlignment="1">
      <alignment horizontal="left"/>
    </xf>
    <xf numFmtId="0" fontId="18" fillId="33" borderId="16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3" fontId="18" fillId="0" borderId="0" xfId="0" applyNumberFormat="1" applyFont="1"/>
    <xf numFmtId="0" fontId="18" fillId="0" borderId="0" xfId="0" quotePrefix="1" applyFont="1" applyAlignment="1">
      <alignment horizontal="right"/>
    </xf>
    <xf numFmtId="0" fontId="27" fillId="34" borderId="15" xfId="0" applyFont="1" applyFill="1" applyBorder="1"/>
    <xf numFmtId="0" fontId="27" fillId="0" borderId="15" xfId="0" applyFont="1" applyBorder="1"/>
    <xf numFmtId="0" fontId="27" fillId="0" borderId="11" xfId="0" applyFont="1" applyBorder="1"/>
    <xf numFmtId="0" fontId="27" fillId="34" borderId="23" xfId="0" applyFont="1" applyFill="1" applyBorder="1"/>
    <xf numFmtId="0" fontId="27" fillId="0" borderId="23" xfId="0" applyFont="1" applyBorder="1"/>
    <xf numFmtId="0" fontId="27" fillId="0" borderId="20" xfId="0" applyFont="1" applyBorder="1"/>
    <xf numFmtId="3" fontId="27" fillId="34" borderId="23" xfId="0" applyNumberFormat="1" applyFont="1" applyFill="1" applyBorder="1"/>
    <xf numFmtId="3" fontId="28" fillId="0" borderId="23" xfId="0" applyNumberFormat="1" applyFont="1" applyBorder="1"/>
    <xf numFmtId="3" fontId="27" fillId="0" borderId="23" xfId="0" applyNumberFormat="1" applyFont="1" applyBorder="1"/>
    <xf numFmtId="3" fontId="27" fillId="0" borderId="20" xfId="0" applyNumberFormat="1" applyFont="1" applyBorder="1"/>
    <xf numFmtId="3" fontId="27" fillId="34" borderId="16" xfId="0" applyNumberFormat="1" applyFont="1" applyFill="1" applyBorder="1"/>
    <xf numFmtId="3" fontId="27" fillId="0" borderId="16" xfId="0" applyNumberFormat="1" applyFont="1" applyBorder="1"/>
    <xf numFmtId="0" fontId="27" fillId="0" borderId="16" xfId="0" applyFont="1" applyBorder="1"/>
    <xf numFmtId="0" fontId="27" fillId="0" borderId="14" xfId="0" applyFont="1" applyBorder="1"/>
    <xf numFmtId="0" fontId="27" fillId="0" borderId="13" xfId="0" applyFont="1" applyBorder="1"/>
    <xf numFmtId="3" fontId="27" fillId="33" borderId="23" xfId="0" applyNumberFormat="1" applyFont="1" applyFill="1" applyBorder="1"/>
    <xf numFmtId="0" fontId="27" fillId="33" borderId="23" xfId="0" applyFont="1" applyFill="1" applyBorder="1"/>
    <xf numFmtId="0" fontId="27" fillId="33" borderId="0" xfId="0" applyFont="1" applyFill="1"/>
    <xf numFmtId="0" fontId="28" fillId="34" borderId="23" xfId="0" applyFont="1" applyFill="1" applyBorder="1"/>
    <xf numFmtId="3" fontId="28" fillId="33" borderId="23" xfId="0" applyNumberFormat="1" applyFont="1" applyFill="1" applyBorder="1"/>
    <xf numFmtId="0" fontId="27" fillId="33" borderId="20" xfId="0" applyFont="1" applyFill="1" applyBorder="1"/>
    <xf numFmtId="3" fontId="28" fillId="0" borderId="16" xfId="0" applyNumberFormat="1" applyFont="1" applyBorder="1"/>
    <xf numFmtId="3" fontId="28" fillId="34" borderId="23" xfId="0" applyNumberFormat="1" applyFont="1" applyFill="1" applyBorder="1"/>
    <xf numFmtId="3" fontId="27" fillId="33" borderId="20" xfId="0" applyNumberFormat="1" applyFont="1" applyFill="1" applyBorder="1"/>
    <xf numFmtId="0" fontId="28" fillId="34" borderId="16" xfId="0" applyFont="1" applyFill="1" applyBorder="1"/>
    <xf numFmtId="3" fontId="28" fillId="33" borderId="24" xfId="0" applyNumberFormat="1" applyFont="1" applyFill="1" applyBorder="1"/>
    <xf numFmtId="0" fontId="0" fillId="33" borderId="15" xfId="0" applyFill="1" applyBorder="1" applyAlignment="1">
      <alignment horizontal="center"/>
    </xf>
    <xf numFmtId="1" fontId="27" fillId="0" borderId="23" xfId="0" applyNumberFormat="1" applyFont="1" applyBorder="1"/>
    <xf numFmtId="1" fontId="27" fillId="33" borderId="23" xfId="0" applyNumberFormat="1" applyFont="1" applyFill="1" applyBorder="1"/>
    <xf numFmtId="1" fontId="27" fillId="0" borderId="16" xfId="0" applyNumberFormat="1" applyFont="1" applyBorder="1"/>
    <xf numFmtId="0" fontId="27" fillId="35" borderId="0" xfId="0" applyFont="1" applyFill="1"/>
    <xf numFmtId="164" fontId="26" fillId="0" borderId="0" xfId="0" applyNumberFormat="1" applyFont="1"/>
    <xf numFmtId="1" fontId="28" fillId="34" borderId="24" xfId="0" applyNumberFormat="1" applyFont="1" applyFill="1" applyBorder="1"/>
    <xf numFmtId="0" fontId="18" fillId="0" borderId="14" xfId="0" applyFont="1" applyBorder="1" applyAlignment="1">
      <alignment horizontal="right"/>
    </xf>
    <xf numFmtId="0" fontId="27" fillId="0" borderId="12" xfId="0" applyFont="1" applyBorder="1"/>
    <xf numFmtId="0" fontId="27" fillId="0" borderId="19" xfId="0" applyFont="1" applyBorder="1"/>
    <xf numFmtId="0" fontId="27" fillId="0" borderId="21" xfId="0" applyFont="1" applyBorder="1"/>
    <xf numFmtId="0" fontId="31" fillId="0" borderId="20" xfId="0" applyFont="1" applyBorder="1"/>
    <xf numFmtId="0" fontId="27" fillId="0" borderId="22" xfId="0" applyFont="1" applyBorder="1"/>
    <xf numFmtId="0" fontId="27" fillId="33" borderId="21" xfId="0" applyFont="1" applyFill="1" applyBorder="1"/>
    <xf numFmtId="0" fontId="29" fillId="0" borderId="0" xfId="0" applyFont="1"/>
    <xf numFmtId="0" fontId="18" fillId="0" borderId="0" xfId="0" applyFont="1" applyAlignment="1">
      <alignment horizontal="center"/>
    </xf>
    <xf numFmtId="0" fontId="27" fillId="0" borderId="23" xfId="0" applyFont="1" applyBorder="1" applyAlignment="1">
      <alignment horizontal="right"/>
    </xf>
    <xf numFmtId="0" fontId="18" fillId="0" borderId="0" xfId="0" applyFont="1" applyAlignment="1">
      <alignment horizontal="right"/>
    </xf>
    <xf numFmtId="0" fontId="0" fillId="36" borderId="0" xfId="0" applyFill="1"/>
    <xf numFmtId="0" fontId="18" fillId="36" borderId="15" xfId="0" applyFont="1" applyFill="1" applyBorder="1"/>
    <xf numFmtId="0" fontId="18" fillId="36" borderId="11" xfId="0" applyFont="1" applyFill="1" applyBorder="1"/>
    <xf numFmtId="0" fontId="18" fillId="36" borderId="15" xfId="0" applyFont="1" applyFill="1" applyBorder="1" applyAlignment="1">
      <alignment horizontal="right"/>
    </xf>
    <xf numFmtId="3" fontId="18" fillId="0" borderId="14" xfId="0" applyNumberFormat="1" applyFont="1" applyBorder="1"/>
    <xf numFmtId="3" fontId="0" fillId="0" borderId="0" xfId="0" applyNumberFormat="1"/>
    <xf numFmtId="3" fontId="0" fillId="0" borderId="14" xfId="0" applyNumberFormat="1" applyBorder="1"/>
    <xf numFmtId="164" fontId="18" fillId="33" borderId="0" xfId="0" applyNumberFormat="1" applyFont="1" applyFill="1"/>
    <xf numFmtId="0" fontId="18" fillId="33" borderId="0" xfId="0" applyFont="1" applyFill="1"/>
    <xf numFmtId="0" fontId="18" fillId="36" borderId="23" xfId="0" applyFont="1" applyFill="1" applyBorder="1"/>
    <xf numFmtId="0" fontId="18" fillId="0" borderId="11" xfId="0" applyFont="1" applyBorder="1"/>
    <xf numFmtId="0" fontId="18" fillId="0" borderId="12" xfId="0" applyFont="1" applyBorder="1"/>
    <xf numFmtId="0" fontId="18" fillId="0" borderId="19" xfId="0" applyFont="1" applyBorder="1"/>
    <xf numFmtId="0" fontId="18" fillId="0" borderId="20" xfId="0" applyFont="1" applyBorder="1"/>
    <xf numFmtId="0" fontId="18" fillId="0" borderId="21" xfId="0" applyFont="1" applyBorder="1"/>
    <xf numFmtId="0" fontId="18" fillId="0" borderId="15" xfId="0" applyFont="1" applyBorder="1"/>
    <xf numFmtId="3" fontId="18" fillId="0" borderId="23" xfId="0" applyNumberFormat="1" applyFont="1" applyBorder="1"/>
    <xf numFmtId="0" fontId="18" fillId="0" borderId="13" xfId="0" applyFont="1" applyBorder="1"/>
    <xf numFmtId="0" fontId="18" fillId="0" borderId="22" xfId="0" applyFont="1" applyBorder="1"/>
    <xf numFmtId="3" fontId="18" fillId="0" borderId="16" xfId="0" applyNumberFormat="1" applyFont="1" applyBorder="1"/>
    <xf numFmtId="0" fontId="18" fillId="33" borderId="17" xfId="0" applyFont="1" applyFill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25" fillId="33" borderId="1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18" fillId="37" borderId="10" xfId="0" applyFont="1" applyFill="1" applyBorder="1" applyAlignment="1">
      <alignment horizontal="center"/>
    </xf>
    <xf numFmtId="0" fontId="18" fillId="37" borderId="15" xfId="0" applyFont="1" applyFill="1" applyBorder="1"/>
    <xf numFmtId="3" fontId="18" fillId="37" borderId="23" xfId="0" applyNumberFormat="1" applyFont="1" applyFill="1" applyBorder="1"/>
    <xf numFmtId="3" fontId="18" fillId="37" borderId="16" xfId="0" applyNumberFormat="1" applyFont="1" applyFill="1" applyBorder="1"/>
    <xf numFmtId="0" fontId="18" fillId="37" borderId="17" xfId="0" applyFont="1" applyFill="1" applyBorder="1"/>
    <xf numFmtId="0" fontId="18" fillId="37" borderId="25" xfId="0" applyFont="1" applyFill="1" applyBorder="1"/>
    <xf numFmtId="0" fontId="18" fillId="37" borderId="18" xfId="0" applyFont="1" applyFill="1" applyBorder="1"/>
    <xf numFmtId="0" fontId="18" fillId="37" borderId="20" xfId="0" applyFont="1" applyFill="1" applyBorder="1"/>
    <xf numFmtId="0" fontId="18" fillId="37" borderId="0" xfId="0" applyFont="1" applyFill="1"/>
    <xf numFmtId="0" fontId="18" fillId="37" borderId="21" xfId="0" applyFont="1" applyFill="1" applyBorder="1"/>
    <xf numFmtId="3" fontId="18" fillId="37" borderId="0" xfId="0" applyNumberFormat="1" applyFont="1" applyFill="1"/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7"/>
  <sheetViews>
    <sheetView showGridLines="0" zoomScale="98" zoomScaleNormal="98" workbookViewId="0">
      <pane xSplit="4" ySplit="5" topLeftCell="E31" activePane="bottomRight" state="frozen"/>
      <selection pane="topRight" activeCell="E1" sqref="E1"/>
      <selection pane="bottomLeft" activeCell="A6" sqref="A6"/>
      <selection pane="bottomRight" sqref="A1:H45"/>
    </sheetView>
  </sheetViews>
  <sheetFormatPr defaultRowHeight="18" x14ac:dyDescent="0.35"/>
  <cols>
    <col min="1" max="3" width="8.88671875" style="4"/>
    <col min="4" max="4" width="13.33203125" style="4" customWidth="1"/>
    <col min="5" max="16" width="14.77734375" customWidth="1"/>
  </cols>
  <sheetData>
    <row r="1" spans="1:18" s="1" customFormat="1" x14ac:dyDescent="0.35">
      <c r="A1" s="4" t="s">
        <v>0</v>
      </c>
      <c r="B1" s="4"/>
      <c r="C1" s="4"/>
      <c r="D1" s="4"/>
      <c r="I1" s="1" t="s">
        <v>57</v>
      </c>
      <c r="K1" s="2"/>
      <c r="L1" s="2"/>
    </row>
    <row r="2" spans="1:18" x14ac:dyDescent="0.35">
      <c r="A2" s="4" t="s">
        <v>47</v>
      </c>
    </row>
    <row r="4" spans="1:18" ht="15.6" x14ac:dyDescent="0.3">
      <c r="A4" s="79" t="s">
        <v>46</v>
      </c>
      <c r="B4" s="80"/>
      <c r="C4" s="80"/>
      <c r="D4" s="81"/>
      <c r="E4" s="77" t="s">
        <v>31</v>
      </c>
      <c r="F4" s="78"/>
      <c r="G4" s="77" t="s">
        <v>1</v>
      </c>
      <c r="H4" s="78"/>
      <c r="I4" s="7" t="s">
        <v>2</v>
      </c>
      <c r="J4" s="7" t="s">
        <v>32</v>
      </c>
      <c r="K4" s="39" t="s">
        <v>49</v>
      </c>
      <c r="L4" s="39" t="s">
        <v>50</v>
      </c>
      <c r="M4" s="8" t="s">
        <v>52</v>
      </c>
      <c r="N4" s="8" t="s">
        <v>53</v>
      </c>
      <c r="O4" s="7" t="s">
        <v>33</v>
      </c>
      <c r="P4" s="7" t="s">
        <v>3</v>
      </c>
      <c r="Q4" s="1"/>
      <c r="R4" s="1"/>
    </row>
    <row r="5" spans="1:18" ht="15.6" x14ac:dyDescent="0.3">
      <c r="A5" s="82"/>
      <c r="B5" s="83"/>
      <c r="C5" s="83"/>
      <c r="D5" s="84"/>
      <c r="E5" s="9" t="s">
        <v>48</v>
      </c>
      <c r="F5" s="9" t="s">
        <v>40</v>
      </c>
      <c r="G5" s="10" t="s">
        <v>48</v>
      </c>
      <c r="H5" s="10" t="s">
        <v>40</v>
      </c>
      <c r="I5" s="10" t="s">
        <v>48</v>
      </c>
      <c r="J5" s="10" t="s">
        <v>48</v>
      </c>
      <c r="K5" s="10" t="s">
        <v>48</v>
      </c>
      <c r="L5" s="10" t="s">
        <v>51</v>
      </c>
      <c r="M5" s="10" t="s">
        <v>48</v>
      </c>
      <c r="N5" s="10" t="s">
        <v>48</v>
      </c>
      <c r="O5" s="10" t="s">
        <v>48</v>
      </c>
      <c r="P5" s="10" t="s">
        <v>48</v>
      </c>
      <c r="Q5" s="1"/>
      <c r="R5" s="1"/>
    </row>
    <row r="6" spans="1:18" x14ac:dyDescent="0.35">
      <c r="A6" s="15"/>
      <c r="B6" s="47"/>
      <c r="C6" s="47"/>
      <c r="D6" s="48"/>
      <c r="E6" s="13"/>
      <c r="F6" s="14"/>
      <c r="G6" s="14"/>
      <c r="H6" s="14"/>
      <c r="I6" s="57" t="s">
        <v>58</v>
      </c>
      <c r="J6" s="58">
        <v>25</v>
      </c>
      <c r="K6" s="58">
        <v>50</v>
      </c>
      <c r="L6" s="60" t="s">
        <v>59</v>
      </c>
      <c r="M6" s="60" t="s">
        <v>60</v>
      </c>
      <c r="N6" s="60" t="s">
        <v>61</v>
      </c>
      <c r="O6" s="59">
        <v>15</v>
      </c>
      <c r="P6" s="14"/>
      <c r="Q6" s="1"/>
      <c r="R6" s="1"/>
    </row>
    <row r="7" spans="1:18" x14ac:dyDescent="0.35">
      <c r="A7" s="18" t="s">
        <v>4</v>
      </c>
      <c r="D7" s="49"/>
      <c r="E7" s="16"/>
      <c r="F7" s="17"/>
      <c r="G7" s="17"/>
      <c r="H7" s="17"/>
      <c r="I7" s="4"/>
      <c r="J7" s="66" t="s">
        <v>72</v>
      </c>
      <c r="K7" s="17"/>
      <c r="L7" s="17"/>
      <c r="M7" s="17"/>
      <c r="N7" s="17"/>
      <c r="O7" s="18"/>
      <c r="P7" s="17"/>
      <c r="Q7" s="1"/>
      <c r="R7" s="1"/>
    </row>
    <row r="8" spans="1:18" x14ac:dyDescent="0.35">
      <c r="A8" s="18"/>
      <c r="D8" s="49"/>
      <c r="E8" s="16"/>
      <c r="F8" s="17"/>
      <c r="G8" s="17"/>
      <c r="H8" s="17"/>
      <c r="I8" s="4"/>
      <c r="J8" s="66" t="s">
        <v>73</v>
      </c>
      <c r="K8" s="17"/>
      <c r="L8" s="17"/>
      <c r="M8" s="17"/>
      <c r="N8" s="17"/>
      <c r="O8" s="18"/>
      <c r="P8" s="17"/>
      <c r="Q8" s="1"/>
      <c r="R8" s="1"/>
    </row>
    <row r="9" spans="1:18" x14ac:dyDescent="0.35">
      <c r="A9" s="50" t="s">
        <v>5</v>
      </c>
      <c r="D9" s="49"/>
      <c r="E9" s="16"/>
      <c r="F9" s="17"/>
      <c r="G9" s="17"/>
      <c r="H9" s="17"/>
      <c r="I9" s="4"/>
      <c r="J9" s="66" t="s">
        <v>74</v>
      </c>
      <c r="K9" s="17"/>
      <c r="L9" s="17"/>
      <c r="M9" s="17"/>
      <c r="N9" s="17"/>
      <c r="O9" s="18"/>
      <c r="P9" s="17"/>
      <c r="Q9" s="1"/>
      <c r="R9" s="1"/>
    </row>
    <row r="10" spans="1:18" x14ac:dyDescent="0.35">
      <c r="A10" s="18">
        <v>3000</v>
      </c>
      <c r="B10" s="4" t="s">
        <v>6</v>
      </c>
      <c r="D10" s="49"/>
      <c r="E10" s="19">
        <f>SUM(I10:P10,G10)</f>
        <v>40184</v>
      </c>
      <c r="F10" s="20">
        <v>15662</v>
      </c>
      <c r="G10" s="17"/>
      <c r="H10" s="17"/>
      <c r="I10" s="4">
        <f>300+200</f>
        <v>500</v>
      </c>
      <c r="J10" s="21">
        <f>25*860</f>
        <v>21500</v>
      </c>
      <c r="K10" s="21">
        <v>6759</v>
      </c>
      <c r="L10" s="21">
        <f>30*88+10*100</f>
        <v>3640</v>
      </c>
      <c r="M10" s="21">
        <f>20*130+3*145</f>
        <v>3035</v>
      </c>
      <c r="N10" s="17">
        <f>40*92+10*107</f>
        <v>4750</v>
      </c>
      <c r="O10" s="22"/>
      <c r="P10" s="17"/>
      <c r="Q10" s="1"/>
      <c r="R10" s="1"/>
    </row>
    <row r="11" spans="1:18" x14ac:dyDescent="0.35">
      <c r="A11" s="27">
        <v>3800</v>
      </c>
      <c r="B11" s="26" t="s">
        <v>7</v>
      </c>
      <c r="C11" s="26"/>
      <c r="D11" s="51"/>
      <c r="E11" s="23">
        <f>SUM(I11:P11,G11)</f>
        <v>3650</v>
      </c>
      <c r="F11" s="24">
        <v>3700</v>
      </c>
      <c r="G11" s="25"/>
      <c r="H11" s="25"/>
      <c r="I11" s="26">
        <v>400</v>
      </c>
      <c r="J11" s="25">
        <f>600+2000</f>
        <v>2600</v>
      </c>
      <c r="K11" s="25"/>
      <c r="L11" s="25"/>
      <c r="M11" s="25">
        <v>350</v>
      </c>
      <c r="N11" s="25"/>
      <c r="O11" s="27"/>
      <c r="P11" s="25">
        <v>300</v>
      </c>
      <c r="Q11" s="1"/>
      <c r="R11" s="1"/>
    </row>
    <row r="12" spans="1:18" s="1" customFormat="1" x14ac:dyDescent="0.35">
      <c r="A12" s="33" t="s">
        <v>8</v>
      </c>
      <c r="B12" s="30"/>
      <c r="C12" s="30"/>
      <c r="D12" s="52"/>
      <c r="E12" s="16">
        <f>SUM(E10:E11)</f>
        <v>43834</v>
      </c>
      <c r="F12" s="28">
        <f>SUM(F10:F11)</f>
        <v>19362</v>
      </c>
      <c r="G12" s="29">
        <f>SUM(G10:G11)</f>
        <v>0</v>
      </c>
      <c r="H12" s="29">
        <f t="shared" ref="H12" si="0">SUM(H10:H11)</f>
        <v>0</v>
      </c>
      <c r="I12" s="29">
        <f t="shared" ref="I12:J12" si="1">SUM(I10:I11)</f>
        <v>900</v>
      </c>
      <c r="J12" s="29">
        <f t="shared" si="1"/>
        <v>24100</v>
      </c>
      <c r="K12" s="30">
        <f>SUM(K10:K11)</f>
        <v>6759</v>
      </c>
      <c r="L12" s="30">
        <f>SUM(L10:L11)</f>
        <v>3640</v>
      </c>
      <c r="M12" s="30">
        <f>SUM(M10:M11)</f>
        <v>3385</v>
      </c>
      <c r="N12" s="29">
        <f t="shared" ref="N12" si="2">SUM(N10:N11)</f>
        <v>4750</v>
      </c>
      <c r="O12" s="30"/>
      <c r="P12" s="29">
        <f>SUM(P10:P11)</f>
        <v>300</v>
      </c>
    </row>
    <row r="13" spans="1:18" x14ac:dyDescent="0.35">
      <c r="A13" s="18"/>
      <c r="D13" s="49"/>
      <c r="E13" s="16"/>
      <c r="F13" s="21"/>
      <c r="G13" s="17"/>
      <c r="H13" s="17"/>
      <c r="I13" s="17"/>
      <c r="J13" s="17"/>
      <c r="K13" s="17"/>
      <c r="L13" s="17"/>
      <c r="M13" s="17"/>
      <c r="N13" s="17"/>
      <c r="O13" s="18"/>
      <c r="P13" s="17"/>
      <c r="Q13" s="1"/>
      <c r="R13" s="1"/>
    </row>
    <row r="14" spans="1:18" x14ac:dyDescent="0.35">
      <c r="A14" s="50" t="s">
        <v>9</v>
      </c>
      <c r="D14" s="49"/>
      <c r="E14" s="31"/>
      <c r="F14" s="20"/>
      <c r="G14" s="17"/>
      <c r="H14" s="17"/>
      <c r="I14" s="4"/>
      <c r="J14" s="17"/>
      <c r="K14" s="17"/>
      <c r="L14" s="17"/>
      <c r="M14" s="17"/>
      <c r="N14" s="17"/>
      <c r="O14" s="18"/>
      <c r="P14" s="17"/>
      <c r="Q14" s="1"/>
      <c r="R14" s="1"/>
    </row>
    <row r="15" spans="1:18" x14ac:dyDescent="0.35">
      <c r="A15" s="18" t="s">
        <v>10</v>
      </c>
      <c r="D15" s="49"/>
      <c r="E15" s="31"/>
      <c r="F15" s="20"/>
      <c r="G15" s="17"/>
      <c r="H15" s="17"/>
      <c r="I15" s="4"/>
      <c r="J15" s="17"/>
      <c r="K15" s="17"/>
      <c r="L15" s="17"/>
      <c r="M15" s="17"/>
      <c r="N15" s="17"/>
      <c r="O15" s="18"/>
      <c r="P15" s="17"/>
      <c r="Q15" s="1"/>
      <c r="R15" s="1"/>
    </row>
    <row r="16" spans="1:18" x14ac:dyDescent="0.35">
      <c r="A16" s="18">
        <v>4000</v>
      </c>
      <c r="B16" s="4" t="s">
        <v>11</v>
      </c>
      <c r="D16" s="49"/>
      <c r="E16" s="19">
        <f t="shared" ref="E16:E33" si="3">SUM(I16:P16,G16)</f>
        <v>100</v>
      </c>
      <c r="F16" s="20">
        <v>1100</v>
      </c>
      <c r="G16" s="17">
        <v>100</v>
      </c>
      <c r="H16" s="40">
        <v>100</v>
      </c>
      <c r="I16" s="4"/>
      <c r="J16" s="17"/>
      <c r="K16" s="17"/>
      <c r="L16" s="4"/>
      <c r="M16" s="17" t="s">
        <v>41</v>
      </c>
      <c r="N16" s="17"/>
      <c r="O16" s="18"/>
      <c r="P16" s="17"/>
      <c r="Q16" s="1"/>
      <c r="R16" s="1"/>
    </row>
    <row r="17" spans="1:18" x14ac:dyDescent="0.35">
      <c r="A17" s="18" t="s">
        <v>12</v>
      </c>
      <c r="D17" s="49"/>
      <c r="E17" s="19">
        <f t="shared" si="3"/>
        <v>0</v>
      </c>
      <c r="F17" s="20"/>
      <c r="G17" s="17"/>
      <c r="H17" s="40"/>
      <c r="I17" s="4"/>
      <c r="J17" s="17"/>
      <c r="K17" s="17"/>
      <c r="L17" s="17"/>
      <c r="M17" s="17"/>
      <c r="N17" s="17"/>
      <c r="O17" s="18"/>
      <c r="P17" s="17"/>
      <c r="Q17" s="1"/>
      <c r="R17" s="1"/>
    </row>
    <row r="18" spans="1:18" x14ac:dyDescent="0.35">
      <c r="A18" s="18">
        <v>4100</v>
      </c>
      <c r="B18" s="4" t="s">
        <v>13</v>
      </c>
      <c r="D18" s="49"/>
      <c r="E18" s="19">
        <f t="shared" si="3"/>
        <v>15994</v>
      </c>
      <c r="F18" s="20">
        <v>3811</v>
      </c>
      <c r="G18" s="17"/>
      <c r="H18" s="40"/>
      <c r="I18" s="4">
        <v>650</v>
      </c>
      <c r="J18" s="17">
        <f>26*569+50</f>
        <v>14844</v>
      </c>
      <c r="K18" s="17"/>
      <c r="L18" s="17"/>
      <c r="M18" s="17"/>
      <c r="N18" s="17"/>
      <c r="O18" s="4"/>
      <c r="P18" s="17">
        <f>100+400</f>
        <v>500</v>
      </c>
      <c r="Q18" s="1"/>
      <c r="R18" s="1"/>
    </row>
    <row r="19" spans="1:18" x14ac:dyDescent="0.35">
      <c r="A19" s="18">
        <v>4150</v>
      </c>
      <c r="B19" s="4" t="s">
        <v>35</v>
      </c>
      <c r="D19" s="49"/>
      <c r="E19" s="19">
        <f t="shared" si="3"/>
        <v>2966</v>
      </c>
      <c r="F19" s="20">
        <v>5627</v>
      </c>
      <c r="G19" s="17">
        <f>2*168</f>
        <v>336</v>
      </c>
      <c r="H19" s="40">
        <v>407</v>
      </c>
      <c r="I19" s="43">
        <v>150</v>
      </c>
      <c r="J19" s="17">
        <f>25*3*25</f>
        <v>1875</v>
      </c>
      <c r="K19" s="17">
        <v>105</v>
      </c>
      <c r="L19" s="17">
        <v>150</v>
      </c>
      <c r="M19" s="17">
        <v>100</v>
      </c>
      <c r="N19" s="17">
        <v>250</v>
      </c>
      <c r="O19" s="4"/>
      <c r="P19" s="17"/>
      <c r="Q19" s="1"/>
      <c r="R19" s="1"/>
    </row>
    <row r="20" spans="1:18" x14ac:dyDescent="0.35">
      <c r="A20" s="33">
        <v>4200</v>
      </c>
      <c r="B20" s="30" t="s">
        <v>14</v>
      </c>
      <c r="C20" s="30"/>
      <c r="D20" s="52"/>
      <c r="E20" s="19">
        <f t="shared" si="3"/>
        <v>12965</v>
      </c>
      <c r="F20" s="32">
        <v>6346</v>
      </c>
      <c r="G20" s="29"/>
      <c r="H20" s="41"/>
      <c r="I20" s="30"/>
      <c r="J20" s="28">
        <f>26*20</f>
        <v>520</v>
      </c>
      <c r="K20" s="28">
        <v>4601</v>
      </c>
      <c r="L20" s="28">
        <f>41*52</f>
        <v>2132</v>
      </c>
      <c r="M20" s="28">
        <f>27*90</f>
        <v>2430</v>
      </c>
      <c r="N20" s="29">
        <f>51*62</f>
        <v>3162</v>
      </c>
      <c r="O20" s="28">
        <f>15*8</f>
        <v>120</v>
      </c>
      <c r="P20" s="29"/>
      <c r="Q20" s="1"/>
      <c r="R20" s="1"/>
    </row>
    <row r="21" spans="1:18" x14ac:dyDescent="0.35">
      <c r="A21" s="33">
        <v>4300</v>
      </c>
      <c r="B21" s="30" t="s">
        <v>15</v>
      </c>
      <c r="C21" s="30"/>
      <c r="D21" s="52"/>
      <c r="E21" s="19">
        <f t="shared" si="3"/>
        <v>7550</v>
      </c>
      <c r="F21" s="32">
        <v>2885</v>
      </c>
      <c r="G21" s="29">
        <v>100</v>
      </c>
      <c r="H21" s="41">
        <v>65</v>
      </c>
      <c r="I21" s="30"/>
      <c r="J21" s="29">
        <v>4200</v>
      </c>
      <c r="K21" s="29">
        <v>750</v>
      </c>
      <c r="L21" s="29">
        <v>750</v>
      </c>
      <c r="M21" s="29">
        <v>800</v>
      </c>
      <c r="N21" s="29">
        <v>800</v>
      </c>
      <c r="O21" s="29"/>
      <c r="P21" s="29">
        <v>150</v>
      </c>
      <c r="Q21" s="1"/>
      <c r="R21" s="1"/>
    </row>
    <row r="22" spans="1:18" x14ac:dyDescent="0.35">
      <c r="A22" s="33">
        <v>4350</v>
      </c>
      <c r="B22" s="30" t="s">
        <v>36</v>
      </c>
      <c r="C22" s="30"/>
      <c r="D22" s="52"/>
      <c r="E22" s="19">
        <f t="shared" si="3"/>
        <v>150</v>
      </c>
      <c r="F22" s="32"/>
      <c r="G22" s="29">
        <v>150</v>
      </c>
      <c r="H22" s="41"/>
      <c r="I22" s="30"/>
      <c r="J22" s="29"/>
      <c r="K22" s="29"/>
      <c r="L22" s="29"/>
      <c r="M22" s="29"/>
      <c r="N22" s="29"/>
      <c r="O22" s="29"/>
      <c r="P22" s="29"/>
      <c r="Q22" s="1"/>
      <c r="R22" s="1"/>
    </row>
    <row r="23" spans="1:18" x14ac:dyDescent="0.35">
      <c r="A23" s="33">
        <v>4400</v>
      </c>
      <c r="B23" s="30" t="s">
        <v>42</v>
      </c>
      <c r="C23" s="30"/>
      <c r="D23" s="52"/>
      <c r="E23" s="19">
        <f t="shared" si="3"/>
        <v>150</v>
      </c>
      <c r="F23" s="32"/>
      <c r="G23" s="29">
        <v>150</v>
      </c>
      <c r="H23" s="41"/>
      <c r="I23" s="30"/>
      <c r="J23" s="29"/>
      <c r="K23" s="29"/>
      <c r="L23" s="29"/>
      <c r="M23" s="29"/>
      <c r="N23" s="29"/>
      <c r="O23" s="29"/>
      <c r="P23" s="29"/>
      <c r="Q23" s="1"/>
      <c r="R23" s="1"/>
    </row>
    <row r="24" spans="1:18" x14ac:dyDescent="0.35">
      <c r="A24" s="33">
        <v>4450</v>
      </c>
      <c r="B24" s="30" t="s">
        <v>37</v>
      </c>
      <c r="C24" s="30"/>
      <c r="D24" s="52"/>
      <c r="E24" s="19">
        <f t="shared" si="3"/>
        <v>90</v>
      </c>
      <c r="F24" s="32">
        <v>86</v>
      </c>
      <c r="G24" s="29"/>
      <c r="H24" s="41"/>
      <c r="I24" s="30"/>
      <c r="J24" s="29"/>
      <c r="K24" s="29"/>
      <c r="L24" s="29"/>
      <c r="M24" s="29"/>
      <c r="N24" s="29"/>
      <c r="O24" s="29"/>
      <c r="P24" s="29">
        <v>90</v>
      </c>
      <c r="Q24" s="1"/>
      <c r="R24" s="1"/>
    </row>
    <row r="25" spans="1:18" x14ac:dyDescent="0.35">
      <c r="A25" s="18">
        <v>4500</v>
      </c>
      <c r="B25" s="4" t="s">
        <v>16</v>
      </c>
      <c r="D25" s="49"/>
      <c r="E25" s="19">
        <f t="shared" si="3"/>
        <v>150</v>
      </c>
      <c r="F25" s="20">
        <v>156</v>
      </c>
      <c r="G25" s="17">
        <v>150</v>
      </c>
      <c r="H25" s="40">
        <v>125</v>
      </c>
      <c r="I25" s="4"/>
      <c r="J25" s="17"/>
      <c r="K25" s="17"/>
      <c r="L25" s="17"/>
      <c r="M25" s="17"/>
      <c r="N25" s="17"/>
      <c r="O25" s="18"/>
      <c r="P25" s="17"/>
      <c r="Q25" s="1"/>
      <c r="R25" s="1"/>
    </row>
    <row r="26" spans="1:18" x14ac:dyDescent="0.35">
      <c r="A26" s="18">
        <v>4550</v>
      </c>
      <c r="B26" s="4" t="s">
        <v>17</v>
      </c>
      <c r="D26" s="49"/>
      <c r="E26" s="19">
        <f t="shared" si="3"/>
        <v>290</v>
      </c>
      <c r="F26" s="20">
        <v>247</v>
      </c>
      <c r="G26" s="17">
        <v>50</v>
      </c>
      <c r="H26" s="40">
        <v>21</v>
      </c>
      <c r="I26" s="4">
        <v>120</v>
      </c>
      <c r="J26" s="17"/>
      <c r="K26" s="17"/>
      <c r="L26" s="17"/>
      <c r="M26" s="17"/>
      <c r="N26" s="17"/>
      <c r="O26" s="18"/>
      <c r="P26" s="17">
        <v>120</v>
      </c>
      <c r="Q26" s="1"/>
      <c r="R26" s="1"/>
    </row>
    <row r="27" spans="1:18" x14ac:dyDescent="0.35">
      <c r="A27" s="33">
        <v>4600</v>
      </c>
      <c r="B27" s="30" t="s">
        <v>18</v>
      </c>
      <c r="C27" s="30"/>
      <c r="D27" s="52"/>
      <c r="E27" s="19">
        <f t="shared" si="3"/>
        <v>70</v>
      </c>
      <c r="F27" s="32">
        <v>167</v>
      </c>
      <c r="G27" s="29">
        <v>70</v>
      </c>
      <c r="H27" s="41">
        <v>167</v>
      </c>
      <c r="I27" s="30"/>
      <c r="J27" s="29"/>
      <c r="K27" s="29"/>
      <c r="L27" s="29"/>
      <c r="M27" s="29"/>
      <c r="N27" s="29"/>
      <c r="O27" s="33"/>
      <c r="P27" s="29"/>
      <c r="Q27" s="1"/>
      <c r="R27" s="1"/>
    </row>
    <row r="28" spans="1:18" x14ac:dyDescent="0.35">
      <c r="A28" s="33">
        <v>4650</v>
      </c>
      <c r="B28" s="30" t="s">
        <v>19</v>
      </c>
      <c r="C28" s="30"/>
      <c r="D28" s="52"/>
      <c r="E28" s="19">
        <f t="shared" si="3"/>
        <v>350</v>
      </c>
      <c r="F28" s="32">
        <v>341</v>
      </c>
      <c r="G28" s="29">
        <v>350</v>
      </c>
      <c r="H28" s="41">
        <v>341</v>
      </c>
      <c r="I28" s="30"/>
      <c r="J28" s="29"/>
      <c r="K28" s="29"/>
      <c r="L28" s="29"/>
      <c r="M28" s="29"/>
      <c r="N28" s="29"/>
      <c r="O28" s="33"/>
      <c r="P28" s="29"/>
      <c r="Q28" s="1"/>
      <c r="R28" s="1"/>
    </row>
    <row r="29" spans="1:18" x14ac:dyDescent="0.35">
      <c r="A29" s="18">
        <v>4700</v>
      </c>
      <c r="B29" s="4" t="s">
        <v>20</v>
      </c>
      <c r="D29" s="49"/>
      <c r="E29" s="19">
        <f t="shared" si="3"/>
        <v>300</v>
      </c>
      <c r="F29" s="20">
        <f>310+5</f>
        <v>315</v>
      </c>
      <c r="G29" s="17">
        <v>300</v>
      </c>
      <c r="H29" s="40">
        <f>310+5</f>
        <v>315</v>
      </c>
      <c r="I29" s="4"/>
      <c r="J29" s="17"/>
      <c r="K29" s="17"/>
      <c r="L29" s="17"/>
      <c r="M29" s="17"/>
      <c r="N29" s="17"/>
      <c r="O29" s="18"/>
      <c r="P29" s="17"/>
      <c r="Q29" s="1"/>
      <c r="R29" s="1"/>
    </row>
    <row r="30" spans="1:18" x14ac:dyDescent="0.35">
      <c r="A30" s="18">
        <v>4180</v>
      </c>
      <c r="B30" s="4" t="s">
        <v>21</v>
      </c>
      <c r="D30" s="49"/>
      <c r="E30" s="19">
        <f t="shared" si="3"/>
        <v>350</v>
      </c>
      <c r="F30" s="20">
        <v>279</v>
      </c>
      <c r="G30" s="17">
        <v>200</v>
      </c>
      <c r="H30" s="40">
        <v>72</v>
      </c>
      <c r="I30" s="4">
        <v>150</v>
      </c>
      <c r="J30" s="17"/>
      <c r="K30" s="17"/>
      <c r="L30" s="17"/>
      <c r="M30" s="17"/>
      <c r="N30" s="17"/>
      <c r="O30" s="18"/>
      <c r="P30" s="17"/>
      <c r="Q30" s="1"/>
      <c r="R30" s="1"/>
    </row>
    <row r="31" spans="1:18" x14ac:dyDescent="0.35">
      <c r="A31" s="33">
        <v>4800</v>
      </c>
      <c r="B31" s="30" t="s">
        <v>22</v>
      </c>
      <c r="C31" s="30"/>
      <c r="D31" s="52"/>
      <c r="E31" s="19">
        <f t="shared" si="3"/>
        <v>760</v>
      </c>
      <c r="F31" s="32">
        <v>740</v>
      </c>
      <c r="G31" s="29">
        <v>360</v>
      </c>
      <c r="H31" s="41">
        <v>360</v>
      </c>
      <c r="I31" s="30">
        <v>400</v>
      </c>
      <c r="J31" s="29"/>
      <c r="K31" s="29"/>
      <c r="L31" s="29"/>
      <c r="M31" s="29"/>
      <c r="N31" s="29"/>
      <c r="O31" s="33"/>
      <c r="P31" s="29"/>
      <c r="Q31" s="1"/>
      <c r="R31" s="1"/>
    </row>
    <row r="32" spans="1:18" x14ac:dyDescent="0.35">
      <c r="A32" s="33">
        <v>4850</v>
      </c>
      <c r="B32" s="30" t="s">
        <v>23</v>
      </c>
      <c r="C32" s="30"/>
      <c r="D32" s="52"/>
      <c r="E32" s="19">
        <f t="shared" si="3"/>
        <v>400</v>
      </c>
      <c r="F32" s="32">
        <v>415</v>
      </c>
      <c r="G32" s="29">
        <v>50</v>
      </c>
      <c r="H32" s="41">
        <v>215</v>
      </c>
      <c r="I32" s="30">
        <v>100</v>
      </c>
      <c r="J32" s="29">
        <f>100+150</f>
        <v>250</v>
      </c>
      <c r="K32" s="29"/>
      <c r="L32" s="29"/>
      <c r="M32" s="29"/>
      <c r="N32" s="29"/>
      <c r="O32" s="33"/>
      <c r="P32" s="29"/>
      <c r="Q32" s="1"/>
      <c r="R32" s="1"/>
    </row>
    <row r="33" spans="1:18" x14ac:dyDescent="0.35">
      <c r="A33" s="27">
        <v>4999</v>
      </c>
      <c r="B33" s="26" t="s">
        <v>24</v>
      </c>
      <c r="C33" s="26"/>
      <c r="D33" s="51"/>
      <c r="E33" s="23">
        <f t="shared" si="3"/>
        <v>2290</v>
      </c>
      <c r="F33" s="34">
        <v>128</v>
      </c>
      <c r="G33" s="25"/>
      <c r="H33" s="42">
        <v>30</v>
      </c>
      <c r="I33" s="26"/>
      <c r="J33" s="25">
        <f>440+300+1500</f>
        <v>2240</v>
      </c>
      <c r="K33" s="25"/>
      <c r="L33" s="25"/>
      <c r="M33" s="25"/>
      <c r="N33" s="25"/>
      <c r="O33" s="27"/>
      <c r="P33" s="25">
        <v>50</v>
      </c>
      <c r="Q33" s="1"/>
      <c r="R33" s="1"/>
    </row>
    <row r="34" spans="1:18" s="1" customFormat="1" x14ac:dyDescent="0.35">
      <c r="A34" s="33" t="s">
        <v>25</v>
      </c>
      <c r="B34" s="30"/>
      <c r="C34" s="30"/>
      <c r="D34" s="52"/>
      <c r="E34" s="35">
        <f>SUM(E15:E33)</f>
        <v>44925</v>
      </c>
      <c r="F34" s="28">
        <f t="shared" ref="F34:M34" si="4">SUM(F16:F33)</f>
        <v>22643</v>
      </c>
      <c r="G34" s="28">
        <f t="shared" si="4"/>
        <v>2366</v>
      </c>
      <c r="H34" s="28">
        <f t="shared" si="4"/>
        <v>2218</v>
      </c>
      <c r="I34" s="28">
        <f t="shared" si="4"/>
        <v>1570</v>
      </c>
      <c r="J34" s="28">
        <f t="shared" si="4"/>
        <v>23929</v>
      </c>
      <c r="K34" s="28">
        <f t="shared" si="4"/>
        <v>5456</v>
      </c>
      <c r="L34" s="28">
        <f t="shared" si="4"/>
        <v>3032</v>
      </c>
      <c r="M34" s="28">
        <f t="shared" si="4"/>
        <v>3330</v>
      </c>
      <c r="N34" s="28">
        <f t="shared" ref="N34" si="5">SUM(N16:N33)</f>
        <v>4212</v>
      </c>
      <c r="O34" s="36">
        <f>SUM(O16:O33)</f>
        <v>120</v>
      </c>
      <c r="P34" s="28">
        <f>SUM(P16:P33)</f>
        <v>910</v>
      </c>
    </row>
    <row r="35" spans="1:18" x14ac:dyDescent="0.35">
      <c r="A35" s="18"/>
      <c r="D35" s="49"/>
      <c r="E35" s="19"/>
      <c r="F35" s="20"/>
      <c r="G35" s="17"/>
      <c r="H35" s="17"/>
      <c r="I35" s="4"/>
      <c r="J35" s="55" t="s">
        <v>38</v>
      </c>
      <c r="K35" s="17"/>
      <c r="L35" s="17"/>
      <c r="M35" s="17"/>
      <c r="N35" s="17"/>
      <c r="O35" s="18"/>
      <c r="P35" s="17"/>
      <c r="Q35" s="1"/>
      <c r="R35" s="1"/>
    </row>
    <row r="36" spans="1:18" s="1" customFormat="1" ht="16.2" customHeight="1" x14ac:dyDescent="0.35">
      <c r="A36" s="18" t="s">
        <v>26</v>
      </c>
      <c r="B36" s="4"/>
      <c r="C36" s="4"/>
      <c r="D36" s="49"/>
      <c r="E36" s="35">
        <f>E12-E34</f>
        <v>-1091</v>
      </c>
      <c r="F36" s="20">
        <f>F12-F34</f>
        <v>-3281</v>
      </c>
      <c r="G36" s="21">
        <f t="shared" ref="G36" si="6">G12-G34</f>
        <v>-2366</v>
      </c>
      <c r="H36" s="21">
        <f>H12-H34</f>
        <v>-2218</v>
      </c>
      <c r="I36" s="21">
        <f>I12-I34</f>
        <v>-670</v>
      </c>
      <c r="J36" s="21">
        <f>J12-J34</f>
        <v>171</v>
      </c>
      <c r="K36" s="21">
        <f t="shared" ref="K36:O36" si="7">K12-K34</f>
        <v>1303</v>
      </c>
      <c r="L36" s="21">
        <f t="shared" si="7"/>
        <v>608</v>
      </c>
      <c r="M36" s="21">
        <f t="shared" si="7"/>
        <v>55</v>
      </c>
      <c r="N36" s="21">
        <f>N12-N34</f>
        <v>538</v>
      </c>
      <c r="O36" s="21">
        <f t="shared" si="7"/>
        <v>-120</v>
      </c>
      <c r="P36" s="21">
        <f>P12-P34</f>
        <v>-610</v>
      </c>
    </row>
    <row r="37" spans="1:18" x14ac:dyDescent="0.35">
      <c r="A37" s="18"/>
      <c r="D37" s="49"/>
      <c r="E37" s="35"/>
      <c r="F37" s="20"/>
      <c r="G37" s="17"/>
      <c r="H37" s="17"/>
      <c r="I37" s="4"/>
      <c r="J37" s="17"/>
      <c r="K37" s="17"/>
      <c r="L37" s="17"/>
      <c r="M37" s="17"/>
      <c r="N37" s="17"/>
      <c r="O37" s="18"/>
      <c r="P37" s="17"/>
      <c r="Q37" s="1"/>
      <c r="R37" s="1"/>
    </row>
    <row r="38" spans="1:18" x14ac:dyDescent="0.35">
      <c r="A38" s="18" t="s">
        <v>27</v>
      </c>
      <c r="D38" s="49"/>
      <c r="E38" s="31"/>
      <c r="F38" s="20"/>
      <c r="G38" s="17"/>
      <c r="H38" s="17"/>
      <c r="I38" s="4"/>
      <c r="J38" s="17"/>
      <c r="K38" s="17"/>
      <c r="L38" s="17"/>
      <c r="M38" s="17"/>
      <c r="N38" s="17"/>
      <c r="O38" s="18"/>
      <c r="P38" s="17"/>
      <c r="Q38" s="1"/>
      <c r="R38" s="1"/>
    </row>
    <row r="39" spans="1:18" x14ac:dyDescent="0.35">
      <c r="A39" s="18">
        <v>5000</v>
      </c>
      <c r="B39" s="4" t="s">
        <v>28</v>
      </c>
      <c r="D39" s="49"/>
      <c r="E39" s="35">
        <f>G39</f>
        <v>1100</v>
      </c>
      <c r="F39" s="20">
        <v>1370</v>
      </c>
      <c r="G39" s="21">
        <v>1100</v>
      </c>
      <c r="H39" s="21">
        <v>1370</v>
      </c>
      <c r="I39" s="4"/>
      <c r="J39" s="17"/>
      <c r="K39" s="17"/>
      <c r="L39" s="17"/>
      <c r="M39" s="17"/>
      <c r="N39" s="17"/>
      <c r="O39" s="18"/>
      <c r="P39" s="17"/>
      <c r="Q39" s="1"/>
      <c r="R39" s="1"/>
    </row>
    <row r="40" spans="1:18" x14ac:dyDescent="0.35">
      <c r="A40" s="18"/>
      <c r="D40" s="49"/>
      <c r="E40" s="31"/>
      <c r="F40" s="20"/>
      <c r="G40" s="17"/>
      <c r="H40" s="17"/>
      <c r="I40" s="4"/>
      <c r="J40" s="17"/>
      <c r="K40" s="17"/>
      <c r="L40" s="17"/>
      <c r="M40" s="17"/>
      <c r="N40" s="17"/>
      <c r="O40" s="18"/>
      <c r="P40" s="17"/>
      <c r="Q40" s="1"/>
      <c r="R40" s="1"/>
    </row>
    <row r="41" spans="1:18" x14ac:dyDescent="0.35">
      <c r="A41" s="18" t="s">
        <v>29</v>
      </c>
      <c r="D41" s="49"/>
      <c r="E41" s="31"/>
      <c r="F41" s="20"/>
      <c r="G41" s="17"/>
      <c r="H41" s="17"/>
      <c r="I41" s="4"/>
      <c r="J41" s="17"/>
      <c r="K41" s="17"/>
      <c r="L41" s="17"/>
      <c r="M41" s="17"/>
      <c r="N41" s="17"/>
      <c r="O41" s="18"/>
      <c r="P41" s="17"/>
      <c r="Q41" s="1"/>
      <c r="R41" s="1"/>
    </row>
    <row r="42" spans="1:18" x14ac:dyDescent="0.35">
      <c r="A42" s="27"/>
      <c r="B42" s="26"/>
      <c r="C42" s="26"/>
      <c r="D42" s="51"/>
      <c r="E42" s="37"/>
      <c r="F42" s="34"/>
      <c r="G42" s="25"/>
      <c r="H42" s="25"/>
      <c r="I42" s="26"/>
      <c r="J42" s="25"/>
      <c r="K42" s="25"/>
      <c r="L42" s="25"/>
      <c r="M42" s="25"/>
      <c r="N42" s="25"/>
      <c r="O42" s="27"/>
      <c r="P42" s="25"/>
      <c r="Q42" s="1"/>
      <c r="R42" s="1"/>
    </row>
    <row r="43" spans="1:18" s="1" customFormat="1" ht="18.600000000000001" thickBot="1" x14ac:dyDescent="0.4">
      <c r="A43" s="33" t="s">
        <v>30</v>
      </c>
      <c r="B43" s="30"/>
      <c r="C43" s="30"/>
      <c r="D43" s="52"/>
      <c r="E43" s="45">
        <f>SUM(E36,E39)</f>
        <v>9</v>
      </c>
      <c r="F43" s="38">
        <f>F36+F39</f>
        <v>-1911</v>
      </c>
      <c r="G43" s="28">
        <f>G36+G39</f>
        <v>-1266</v>
      </c>
      <c r="H43" s="28">
        <f>H36+H39</f>
        <v>-848</v>
      </c>
      <c r="I43" s="28">
        <f t="shared" ref="I43:P43" si="8">I36+I39</f>
        <v>-670</v>
      </c>
      <c r="J43" s="28">
        <f t="shared" si="8"/>
        <v>171</v>
      </c>
      <c r="K43" s="28">
        <f t="shared" si="8"/>
        <v>1303</v>
      </c>
      <c r="L43" s="28">
        <f t="shared" si="8"/>
        <v>608</v>
      </c>
      <c r="M43" s="28">
        <f t="shared" si="8"/>
        <v>55</v>
      </c>
      <c r="N43" s="28">
        <f t="shared" ref="N43" si="9">N36+N39</f>
        <v>538</v>
      </c>
      <c r="O43" s="28">
        <f t="shared" si="8"/>
        <v>-120</v>
      </c>
      <c r="P43" s="28">
        <f t="shared" si="8"/>
        <v>-610</v>
      </c>
    </row>
    <row r="44" spans="1:18" ht="18.600000000000001" thickTop="1" x14ac:dyDescent="0.35">
      <c r="A44" s="53"/>
      <c r="E44" s="1"/>
      <c r="F44" s="1"/>
      <c r="G44" s="1"/>
      <c r="H44" s="1"/>
      <c r="I44" s="54"/>
      <c r="J44" s="56"/>
      <c r="K44" s="56"/>
      <c r="L44" s="54"/>
      <c r="M44" s="54"/>
      <c r="N44" s="54"/>
      <c r="O44" s="54"/>
      <c r="P44" s="54"/>
      <c r="Q44" s="1"/>
      <c r="R44" s="1"/>
    </row>
    <row r="45" spans="1:18" x14ac:dyDescent="0.35">
      <c r="A45" s="5" t="s">
        <v>34</v>
      </c>
      <c r="E45" s="1"/>
      <c r="F45" s="1"/>
      <c r="I45" s="46" t="s">
        <v>44</v>
      </c>
      <c r="J45" s="46" t="s">
        <v>45</v>
      </c>
      <c r="K45" s="46" t="s">
        <v>71</v>
      </c>
      <c r="L45" s="46"/>
      <c r="M45" s="46" t="s">
        <v>43</v>
      </c>
      <c r="N45" s="1"/>
      <c r="P45" s="1"/>
      <c r="Q45" s="1"/>
      <c r="R45" s="1"/>
    </row>
    <row r="46" spans="1:18" x14ac:dyDescent="0.35">
      <c r="B46" s="4" t="s">
        <v>39</v>
      </c>
      <c r="E46" s="11">
        <f>-G34</f>
        <v>-2366</v>
      </c>
      <c r="F46" s="11"/>
      <c r="H46" t="s">
        <v>54</v>
      </c>
      <c r="I46" s="1">
        <v>100</v>
      </c>
      <c r="J46" s="1">
        <f>100+300</f>
        <v>400</v>
      </c>
      <c r="K46" s="1">
        <v>100</v>
      </c>
      <c r="L46" s="1"/>
      <c r="M46" s="1">
        <f t="shared" ref="M46" si="10">100+300</f>
        <v>400</v>
      </c>
      <c r="N46" s="1"/>
      <c r="P46" s="1"/>
      <c r="Q46" s="1"/>
      <c r="R46" s="1"/>
    </row>
    <row r="47" spans="1:18" x14ac:dyDescent="0.35">
      <c r="B47" s="4" t="s">
        <v>62</v>
      </c>
      <c r="E47" s="11">
        <f>O43</f>
        <v>-120</v>
      </c>
      <c r="F47" s="11"/>
      <c r="H47" t="s">
        <v>55</v>
      </c>
      <c r="I47" s="6">
        <v>250</v>
      </c>
      <c r="J47" s="6">
        <f>200+200</f>
        <v>400</v>
      </c>
      <c r="K47" s="6"/>
      <c r="L47" s="6"/>
      <c r="M47" s="6">
        <f>250+150+300+100+100</f>
        <v>900</v>
      </c>
      <c r="N47" s="1"/>
      <c r="P47" s="1"/>
      <c r="Q47" s="1"/>
      <c r="R47" s="1"/>
    </row>
    <row r="48" spans="1:18" x14ac:dyDescent="0.35">
      <c r="B48" s="6" t="s">
        <v>63</v>
      </c>
      <c r="C48" s="26"/>
      <c r="D48" s="26"/>
      <c r="E48" s="61">
        <f>I43+P43</f>
        <v>-1280</v>
      </c>
      <c r="F48" s="1"/>
      <c r="H48" t="s">
        <v>56</v>
      </c>
      <c r="I48" s="1">
        <f>I46-I47</f>
        <v>-150</v>
      </c>
      <c r="J48" s="1">
        <f t="shared" ref="J48:K48" si="11">J46-J47</f>
        <v>0</v>
      </c>
      <c r="K48" s="1">
        <f t="shared" si="11"/>
        <v>100</v>
      </c>
      <c r="L48" s="1"/>
      <c r="M48" s="1">
        <f t="shared" ref="M48" si="12">M46-M47</f>
        <v>-500</v>
      </c>
      <c r="N48" s="1"/>
      <c r="P48" s="1"/>
      <c r="Q48" s="1"/>
      <c r="R48" s="1"/>
    </row>
    <row r="49" spans="2:18" x14ac:dyDescent="0.35">
      <c r="B49" s="4" t="s">
        <v>64</v>
      </c>
      <c r="E49" s="62">
        <f>SUM(E46:E48)</f>
        <v>-3766</v>
      </c>
      <c r="F49" s="44"/>
      <c r="G49" s="3"/>
      <c r="H49" s="3"/>
      <c r="I49" s="1"/>
      <c r="J49" s="1"/>
      <c r="K49" s="1"/>
      <c r="L49" s="1"/>
      <c r="M49" s="3"/>
      <c r="N49" s="1"/>
      <c r="O49" s="1"/>
      <c r="P49" s="1"/>
      <c r="Q49" s="1"/>
      <c r="R49" s="1"/>
    </row>
    <row r="50" spans="2:18" x14ac:dyDescent="0.35">
      <c r="B50" s="26" t="s">
        <v>65</v>
      </c>
      <c r="C50" s="26"/>
      <c r="D50" s="26"/>
      <c r="E50" s="63">
        <f>G39</f>
        <v>1100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18" x14ac:dyDescent="0.35">
      <c r="B51" s="4" t="s">
        <v>66</v>
      </c>
      <c r="E51" s="62">
        <f>SUM(E49:E50)</f>
        <v>-2666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2:18" x14ac:dyDescent="0.35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2:18" x14ac:dyDescent="0.35">
      <c r="B53" s="4" t="s">
        <v>68</v>
      </c>
      <c r="E53" s="11">
        <f>SUM(K34:N34)</f>
        <v>16030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2:18" x14ac:dyDescent="0.35">
      <c r="E54" s="1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2:18" x14ac:dyDescent="0.35">
      <c r="B55" s="30" t="s">
        <v>70</v>
      </c>
      <c r="C55" s="30"/>
      <c r="D55" s="30"/>
      <c r="E55" s="64">
        <f>-E51/E53</f>
        <v>0.16631316281971303</v>
      </c>
      <c r="F55" s="1"/>
      <c r="G55" s="1"/>
      <c r="H55" s="1"/>
      <c r="I55" s="1"/>
      <c r="J55" s="1"/>
      <c r="K55" s="1"/>
      <c r="L55" s="1"/>
      <c r="M55" s="12"/>
      <c r="N55" s="1"/>
      <c r="O55" s="1"/>
      <c r="P55" s="1"/>
      <c r="Q55" s="1"/>
      <c r="R55" s="1"/>
    </row>
    <row r="56" spans="2:18" x14ac:dyDescent="0.35">
      <c r="B56" s="65" t="s">
        <v>69</v>
      </c>
      <c r="C56" s="30"/>
      <c r="D56" s="30"/>
      <c r="E56" s="6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2:18" x14ac:dyDescent="0.35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2:18" x14ac:dyDescent="0.35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2:18" x14ac:dyDescent="0.35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2:18" x14ac:dyDescent="0.35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2:18" x14ac:dyDescent="0.35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2:18" x14ac:dyDescent="0.35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2:18" x14ac:dyDescent="0.35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2:18" x14ac:dyDescent="0.35">
      <c r="E64" s="1"/>
      <c r="F64" s="1"/>
      <c r="G64" s="1"/>
      <c r="H64" s="1"/>
      <c r="I64" s="1" t="s">
        <v>67</v>
      </c>
      <c r="J64" s="1"/>
      <c r="K64" s="1"/>
      <c r="L64" s="1"/>
      <c r="M64" s="1"/>
      <c r="O64" s="5"/>
    </row>
    <row r="65" spans="5:13" x14ac:dyDescent="0.35">
      <c r="E65" s="1"/>
      <c r="F65" s="1"/>
      <c r="G65" s="1"/>
      <c r="H65" s="1"/>
      <c r="I65" s="1"/>
      <c r="J65" s="1"/>
      <c r="K65" s="1"/>
      <c r="L65" s="1"/>
      <c r="M65" s="1"/>
    </row>
    <row r="67" spans="5:13" x14ac:dyDescent="0.35">
      <c r="J67" s="1"/>
    </row>
    <row r="85" spans="14:14" x14ac:dyDescent="0.35">
      <c r="N85" s="5"/>
    </row>
    <row r="86" spans="14:14" x14ac:dyDescent="0.35">
      <c r="N86" s="4"/>
    </row>
    <row r="87" spans="14:14" x14ac:dyDescent="0.35">
      <c r="N87" s="4"/>
    </row>
  </sheetData>
  <mergeCells count="3">
    <mergeCell ref="E4:F4"/>
    <mergeCell ref="A4:D5"/>
    <mergeCell ref="G4:H4"/>
  </mergeCells>
  <phoneticPr fontId="23" type="noConversion"/>
  <pageMargins left="0.25" right="0.25" top="0.75" bottom="0.75" header="0.3" footer="0.3"/>
  <pageSetup paperSize="9" scale="6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9909A-B0A8-442C-9107-8BCA41442144}">
  <dimension ref="A1:G44"/>
  <sheetViews>
    <sheetView tabSelected="1" workbookViewId="0">
      <selection activeCell="A49" sqref="A49"/>
    </sheetView>
  </sheetViews>
  <sheetFormatPr defaultRowHeight="14.4" x14ac:dyDescent="0.3"/>
  <cols>
    <col min="5" max="7" width="12.109375" customWidth="1"/>
  </cols>
  <sheetData>
    <row r="1" spans="1:7" ht="15.6" x14ac:dyDescent="0.3">
      <c r="A1" s="1" t="s">
        <v>0</v>
      </c>
      <c r="B1" s="1"/>
      <c r="C1" s="1"/>
      <c r="D1" s="1"/>
      <c r="E1" s="1"/>
      <c r="F1" s="1"/>
      <c r="G1" s="1"/>
    </row>
    <row r="2" spans="1:7" ht="15.6" x14ac:dyDescent="0.3">
      <c r="A2" s="1"/>
      <c r="B2" s="1"/>
      <c r="C2" s="1"/>
      <c r="D2" s="1"/>
      <c r="E2" s="1"/>
      <c r="F2" s="1"/>
      <c r="G2" s="1"/>
    </row>
    <row r="3" spans="1:7" ht="15.6" x14ac:dyDescent="0.3">
      <c r="A3" s="1"/>
      <c r="B3" s="1"/>
      <c r="C3" s="1"/>
      <c r="D3" s="1"/>
      <c r="E3" s="1"/>
      <c r="F3" s="1"/>
      <c r="G3" s="1"/>
    </row>
    <row r="4" spans="1:7" ht="18" x14ac:dyDescent="0.35">
      <c r="A4" s="5" t="s">
        <v>76</v>
      </c>
      <c r="B4" s="1"/>
      <c r="C4" s="1"/>
      <c r="D4" s="1"/>
      <c r="E4" s="1"/>
      <c r="F4" s="1"/>
      <c r="G4" s="1"/>
    </row>
    <row r="5" spans="1:7" ht="18" x14ac:dyDescent="0.35">
      <c r="A5" s="5"/>
      <c r="B5" s="1"/>
      <c r="C5" s="1"/>
      <c r="D5" s="1"/>
      <c r="E5" s="1"/>
      <c r="F5" s="1"/>
      <c r="G5" s="1"/>
    </row>
    <row r="6" spans="1:7" ht="15.6" x14ac:dyDescent="0.3">
      <c r="A6" s="89"/>
      <c r="B6" s="90"/>
      <c r="C6" s="90"/>
      <c r="D6" s="91"/>
      <c r="E6" s="85" t="s">
        <v>48</v>
      </c>
      <c r="F6" s="85" t="s">
        <v>40</v>
      </c>
      <c r="G6" s="85" t="s">
        <v>75</v>
      </c>
    </row>
    <row r="7" spans="1:7" ht="15.6" x14ac:dyDescent="0.3">
      <c r="A7" s="67"/>
      <c r="B7" s="68"/>
      <c r="C7" s="68"/>
      <c r="D7" s="69"/>
      <c r="E7" s="86"/>
      <c r="F7" s="1"/>
      <c r="G7" s="72"/>
    </row>
    <row r="8" spans="1:7" ht="15.6" x14ac:dyDescent="0.3">
      <c r="A8" s="70" t="s">
        <v>4</v>
      </c>
      <c r="B8" s="1"/>
      <c r="C8" s="1"/>
      <c r="D8" s="71"/>
      <c r="E8" s="87"/>
      <c r="F8" s="11"/>
      <c r="G8" s="73"/>
    </row>
    <row r="9" spans="1:7" ht="15.6" x14ac:dyDescent="0.3">
      <c r="A9" s="70"/>
      <c r="B9" s="1"/>
      <c r="C9" s="1"/>
      <c r="D9" s="71"/>
      <c r="E9" s="87"/>
      <c r="F9" s="11"/>
      <c r="G9" s="73"/>
    </row>
    <row r="10" spans="1:7" ht="15.6" x14ac:dyDescent="0.3">
      <c r="A10" s="70" t="s">
        <v>5</v>
      </c>
      <c r="B10" s="1"/>
      <c r="C10" s="1"/>
      <c r="D10" s="71"/>
      <c r="E10" s="87"/>
      <c r="F10" s="11"/>
      <c r="G10" s="73"/>
    </row>
    <row r="11" spans="1:7" ht="15.6" x14ac:dyDescent="0.3">
      <c r="A11" s="70">
        <v>3000</v>
      </c>
      <c r="B11" s="1" t="s">
        <v>6</v>
      </c>
      <c r="C11" s="1"/>
      <c r="D11" s="71"/>
      <c r="E11" s="87">
        <v>40184</v>
      </c>
      <c r="F11" s="11">
        <v>15662</v>
      </c>
      <c r="G11" s="73">
        <v>21439</v>
      </c>
    </row>
    <row r="12" spans="1:7" ht="15.6" x14ac:dyDescent="0.3">
      <c r="A12" s="74">
        <v>3800</v>
      </c>
      <c r="B12" s="6" t="s">
        <v>7</v>
      </c>
      <c r="C12" s="6"/>
      <c r="D12" s="75"/>
      <c r="E12" s="88">
        <v>3650</v>
      </c>
      <c r="F12" s="61">
        <v>3700</v>
      </c>
      <c r="G12" s="76">
        <v>3700</v>
      </c>
    </row>
    <row r="13" spans="1:7" ht="15.6" x14ac:dyDescent="0.3">
      <c r="A13" s="92" t="s">
        <v>8</v>
      </c>
      <c r="B13" s="93"/>
      <c r="C13" s="93"/>
      <c r="D13" s="94"/>
      <c r="E13" s="87">
        <v>43834</v>
      </c>
      <c r="F13" s="95">
        <v>19362</v>
      </c>
      <c r="G13" s="87">
        <v>25139</v>
      </c>
    </row>
    <row r="14" spans="1:7" ht="15.6" x14ac:dyDescent="0.3">
      <c r="A14" s="70"/>
      <c r="B14" s="1"/>
      <c r="C14" s="1"/>
      <c r="D14" s="71"/>
      <c r="E14" s="87"/>
      <c r="F14" s="11"/>
      <c r="G14" s="73"/>
    </row>
    <row r="15" spans="1:7" ht="15.6" x14ac:dyDescent="0.3">
      <c r="A15" s="70" t="s">
        <v>9</v>
      </c>
      <c r="B15" s="1"/>
      <c r="C15" s="1"/>
      <c r="D15" s="71"/>
      <c r="E15" s="87"/>
      <c r="F15" s="11"/>
      <c r="G15" s="73"/>
    </row>
    <row r="16" spans="1:7" ht="15.6" x14ac:dyDescent="0.3">
      <c r="A16" s="70" t="s">
        <v>10</v>
      </c>
      <c r="B16" s="1"/>
      <c r="C16" s="1"/>
      <c r="D16" s="71"/>
      <c r="E16" s="87"/>
      <c r="F16" s="11"/>
      <c r="G16" s="73"/>
    </row>
    <row r="17" spans="1:7" ht="15.6" x14ac:dyDescent="0.3">
      <c r="A17" s="70">
        <v>4000</v>
      </c>
      <c r="B17" s="1" t="s">
        <v>11</v>
      </c>
      <c r="C17" s="1"/>
      <c r="D17" s="71"/>
      <c r="E17" s="87">
        <v>100</v>
      </c>
      <c r="F17" s="11">
        <v>1100</v>
      </c>
      <c r="G17" s="73">
        <v>250</v>
      </c>
    </row>
    <row r="18" spans="1:7" ht="15.6" x14ac:dyDescent="0.3">
      <c r="A18" s="70" t="s">
        <v>12</v>
      </c>
      <c r="B18" s="1"/>
      <c r="C18" s="1"/>
      <c r="D18" s="71"/>
      <c r="E18" s="87"/>
      <c r="F18" s="11"/>
      <c r="G18" s="73"/>
    </row>
    <row r="19" spans="1:7" ht="15.6" x14ac:dyDescent="0.3">
      <c r="A19" s="70">
        <v>4100</v>
      </c>
      <c r="B19" s="1" t="s">
        <v>13</v>
      </c>
      <c r="C19" s="1"/>
      <c r="D19" s="71"/>
      <c r="E19" s="87">
        <v>15994</v>
      </c>
      <c r="F19" s="11">
        <v>3811</v>
      </c>
      <c r="G19" s="73">
        <v>4596.5</v>
      </c>
    </row>
    <row r="20" spans="1:7" ht="15.6" x14ac:dyDescent="0.3">
      <c r="A20" s="70">
        <v>4150</v>
      </c>
      <c r="B20" s="1" t="s">
        <v>35</v>
      </c>
      <c r="C20" s="1"/>
      <c r="D20" s="71"/>
      <c r="E20" s="87">
        <v>2966</v>
      </c>
      <c r="F20" s="11">
        <v>5627</v>
      </c>
      <c r="G20" s="73">
        <v>5340</v>
      </c>
    </row>
    <row r="21" spans="1:7" ht="15.6" x14ac:dyDescent="0.3">
      <c r="A21" s="70">
        <v>4200</v>
      </c>
      <c r="B21" s="1" t="s">
        <v>14</v>
      </c>
      <c r="C21" s="1"/>
      <c r="D21" s="71"/>
      <c r="E21" s="87">
        <v>12965</v>
      </c>
      <c r="F21" s="11">
        <v>6346</v>
      </c>
      <c r="G21" s="73">
        <v>8158</v>
      </c>
    </row>
    <row r="22" spans="1:7" ht="15.6" x14ac:dyDescent="0.3">
      <c r="A22" s="70">
        <v>4300</v>
      </c>
      <c r="B22" s="1" t="s">
        <v>15</v>
      </c>
      <c r="C22" s="1"/>
      <c r="D22" s="71"/>
      <c r="E22" s="87">
        <v>7550</v>
      </c>
      <c r="F22" s="11">
        <v>2885</v>
      </c>
      <c r="G22" s="73">
        <v>4845</v>
      </c>
    </row>
    <row r="23" spans="1:7" ht="15.6" x14ac:dyDescent="0.3">
      <c r="A23" s="70">
        <v>4350</v>
      </c>
      <c r="B23" s="1" t="s">
        <v>36</v>
      </c>
      <c r="C23" s="1"/>
      <c r="D23" s="71"/>
      <c r="E23" s="87">
        <v>150</v>
      </c>
      <c r="F23" s="11"/>
      <c r="G23" s="73">
        <v>400</v>
      </c>
    </row>
    <row r="24" spans="1:7" ht="15.6" x14ac:dyDescent="0.3">
      <c r="A24" s="70">
        <v>4400</v>
      </c>
      <c r="B24" s="1" t="s">
        <v>42</v>
      </c>
      <c r="C24" s="1"/>
      <c r="D24" s="71"/>
      <c r="E24" s="87">
        <v>150</v>
      </c>
      <c r="F24" s="11"/>
      <c r="G24" s="73">
        <v>30</v>
      </c>
    </row>
    <row r="25" spans="1:7" ht="15.6" x14ac:dyDescent="0.3">
      <c r="A25" s="70">
        <v>4450</v>
      </c>
      <c r="B25" s="1" t="s">
        <v>37</v>
      </c>
      <c r="C25" s="1"/>
      <c r="D25" s="71"/>
      <c r="E25" s="87">
        <v>90</v>
      </c>
      <c r="F25" s="11">
        <v>86</v>
      </c>
      <c r="G25" s="73">
        <v>90</v>
      </c>
    </row>
    <row r="26" spans="1:7" ht="15.6" x14ac:dyDescent="0.3">
      <c r="A26" s="70">
        <v>4500</v>
      </c>
      <c r="B26" s="1" t="s">
        <v>16</v>
      </c>
      <c r="C26" s="1"/>
      <c r="D26" s="71"/>
      <c r="E26" s="87">
        <v>150</v>
      </c>
      <c r="F26" s="11">
        <v>156</v>
      </c>
      <c r="G26" s="73">
        <v>350</v>
      </c>
    </row>
    <row r="27" spans="1:7" ht="15.6" x14ac:dyDescent="0.3">
      <c r="A27" s="70">
        <v>4550</v>
      </c>
      <c r="B27" s="1" t="s">
        <v>17</v>
      </c>
      <c r="C27" s="1"/>
      <c r="D27" s="71"/>
      <c r="E27" s="87">
        <v>290</v>
      </c>
      <c r="F27" s="11">
        <v>247</v>
      </c>
      <c r="G27" s="73">
        <v>486</v>
      </c>
    </row>
    <row r="28" spans="1:7" ht="15.6" x14ac:dyDescent="0.3">
      <c r="A28" s="70">
        <v>4600</v>
      </c>
      <c r="B28" s="1" t="s">
        <v>18</v>
      </c>
      <c r="C28" s="1"/>
      <c r="D28" s="71"/>
      <c r="E28" s="87">
        <v>70</v>
      </c>
      <c r="F28" s="11">
        <v>167</v>
      </c>
      <c r="G28" s="73">
        <v>150</v>
      </c>
    </row>
    <row r="29" spans="1:7" ht="15.6" x14ac:dyDescent="0.3">
      <c r="A29" s="70">
        <v>4650</v>
      </c>
      <c r="B29" s="1" t="s">
        <v>19</v>
      </c>
      <c r="C29" s="1"/>
      <c r="D29" s="71"/>
      <c r="E29" s="87">
        <v>350</v>
      </c>
      <c r="F29" s="11">
        <v>341</v>
      </c>
      <c r="G29" s="73">
        <v>363</v>
      </c>
    </row>
    <row r="30" spans="1:7" ht="15.6" x14ac:dyDescent="0.3">
      <c r="A30" s="70">
        <v>4700</v>
      </c>
      <c r="B30" s="1" t="s">
        <v>20</v>
      </c>
      <c r="C30" s="1"/>
      <c r="D30" s="71"/>
      <c r="E30" s="87">
        <v>300</v>
      </c>
      <c r="F30" s="11">
        <v>315</v>
      </c>
      <c r="G30" s="73">
        <v>400</v>
      </c>
    </row>
    <row r="31" spans="1:7" ht="15.6" x14ac:dyDescent="0.3">
      <c r="A31" s="70">
        <v>4180</v>
      </c>
      <c r="B31" s="1" t="s">
        <v>21</v>
      </c>
      <c r="C31" s="1"/>
      <c r="D31" s="71"/>
      <c r="E31" s="87">
        <v>350</v>
      </c>
      <c r="F31" s="11">
        <v>279</v>
      </c>
      <c r="G31" s="73">
        <v>435</v>
      </c>
    </row>
    <row r="32" spans="1:7" ht="15.6" x14ac:dyDescent="0.3">
      <c r="A32" s="70">
        <v>4800</v>
      </c>
      <c r="B32" s="1" t="s">
        <v>22</v>
      </c>
      <c r="C32" s="1"/>
      <c r="D32" s="71"/>
      <c r="E32" s="87">
        <v>760</v>
      </c>
      <c r="F32" s="11">
        <v>740</v>
      </c>
      <c r="G32" s="73">
        <v>700</v>
      </c>
    </row>
    <row r="33" spans="1:7" ht="15.6" x14ac:dyDescent="0.3">
      <c r="A33" s="70">
        <v>4850</v>
      </c>
      <c r="B33" s="1" t="s">
        <v>23</v>
      </c>
      <c r="C33" s="1"/>
      <c r="D33" s="71"/>
      <c r="E33" s="87">
        <v>400</v>
      </c>
      <c r="F33" s="11">
        <v>415</v>
      </c>
      <c r="G33" s="73">
        <v>420</v>
      </c>
    </row>
    <row r="34" spans="1:7" ht="15.6" x14ac:dyDescent="0.3">
      <c r="A34" s="74">
        <v>4999</v>
      </c>
      <c r="B34" s="6" t="s">
        <v>24</v>
      </c>
      <c r="C34" s="6"/>
      <c r="D34" s="75"/>
      <c r="E34" s="88">
        <v>2290</v>
      </c>
      <c r="F34" s="61">
        <v>128</v>
      </c>
      <c r="G34" s="76">
        <v>300</v>
      </c>
    </row>
    <row r="35" spans="1:7" ht="15.6" x14ac:dyDescent="0.3">
      <c r="A35" s="92" t="s">
        <v>25</v>
      </c>
      <c r="B35" s="93"/>
      <c r="C35" s="93"/>
      <c r="D35" s="94"/>
      <c r="E35" s="87">
        <v>44925</v>
      </c>
      <c r="F35" s="95">
        <v>22643</v>
      </c>
      <c r="G35" s="87">
        <v>27313.5</v>
      </c>
    </row>
    <row r="36" spans="1:7" ht="15.6" x14ac:dyDescent="0.3">
      <c r="A36" s="70"/>
      <c r="B36" s="1"/>
      <c r="C36" s="1"/>
      <c r="D36" s="71"/>
      <c r="E36" s="87"/>
      <c r="F36" s="11"/>
      <c r="G36" s="73"/>
    </row>
    <row r="37" spans="1:7" ht="15.6" x14ac:dyDescent="0.3">
      <c r="A37" s="92" t="s">
        <v>26</v>
      </c>
      <c r="B37" s="93"/>
      <c r="C37" s="93"/>
      <c r="D37" s="94"/>
      <c r="E37" s="87">
        <v>-1091</v>
      </c>
      <c r="F37" s="95">
        <v>-3281</v>
      </c>
      <c r="G37" s="87">
        <v>-2174.5</v>
      </c>
    </row>
    <row r="38" spans="1:7" ht="15.6" x14ac:dyDescent="0.3">
      <c r="A38" s="70"/>
      <c r="B38" s="1"/>
      <c r="C38" s="1"/>
      <c r="D38" s="71"/>
      <c r="E38" s="87"/>
      <c r="F38" s="11"/>
      <c r="G38" s="73"/>
    </row>
    <row r="39" spans="1:7" ht="15.6" x14ac:dyDescent="0.3">
      <c r="A39" s="70" t="s">
        <v>27</v>
      </c>
      <c r="B39" s="1"/>
      <c r="C39" s="1"/>
      <c r="D39" s="71"/>
      <c r="E39" s="87"/>
      <c r="F39" s="11"/>
      <c r="G39" s="73"/>
    </row>
    <row r="40" spans="1:7" ht="15.6" x14ac:dyDescent="0.3">
      <c r="A40" s="70">
        <v>5000</v>
      </c>
      <c r="B40" s="1" t="s">
        <v>28</v>
      </c>
      <c r="C40" s="1"/>
      <c r="D40" s="71"/>
      <c r="E40" s="87">
        <v>1100</v>
      </c>
      <c r="F40" s="11">
        <v>1370</v>
      </c>
      <c r="G40" s="73">
        <v>1300</v>
      </c>
    </row>
    <row r="41" spans="1:7" ht="15.6" x14ac:dyDescent="0.3">
      <c r="A41" s="70"/>
      <c r="B41" s="1"/>
      <c r="C41" s="1"/>
      <c r="D41" s="71"/>
      <c r="E41" s="87"/>
      <c r="F41" s="11"/>
      <c r="G41" s="73"/>
    </row>
    <row r="42" spans="1:7" ht="15.6" x14ac:dyDescent="0.3">
      <c r="A42" s="70"/>
      <c r="B42" s="1"/>
      <c r="C42" s="1"/>
      <c r="D42" s="71"/>
      <c r="E42" s="87"/>
      <c r="F42" s="11"/>
      <c r="G42" s="73"/>
    </row>
    <row r="43" spans="1:7" ht="15.6" x14ac:dyDescent="0.3">
      <c r="A43" s="92" t="s">
        <v>30</v>
      </c>
      <c r="B43" s="93"/>
      <c r="C43" s="93"/>
      <c r="D43" s="94"/>
      <c r="E43" s="87">
        <v>9</v>
      </c>
      <c r="F43" s="95">
        <v>-1911</v>
      </c>
      <c r="G43" s="87">
        <v>-874.5</v>
      </c>
    </row>
    <row r="44" spans="1:7" ht="15.6" x14ac:dyDescent="0.3">
      <c r="A44" s="70"/>
      <c r="B44" s="1"/>
      <c r="C44" s="1"/>
      <c r="D44" s="71"/>
      <c r="E44" s="87"/>
      <c r="F44" s="11"/>
      <c r="G44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Budjetti 2021</vt:lpstr>
      <vt:lpstr>Taul1</vt:lpstr>
      <vt:lpstr>'Budjetti 2021'!Tulostusalue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Antti</dc:creator>
  <cp:lastModifiedBy>Antti Paloneva</cp:lastModifiedBy>
  <cp:lastPrinted>2026-02-03T08:42:44Z</cp:lastPrinted>
  <dcterms:created xsi:type="dcterms:W3CDTF">2021-02-15T15:58:41Z</dcterms:created>
  <dcterms:modified xsi:type="dcterms:W3CDTF">2026-03-09T11:52:39Z</dcterms:modified>
</cp:coreProperties>
</file>